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quitoturismo365-my.sharepoint.com/personal/hcruz_quito-turismo_gob_ec/Documents/POA 2025/Versiones/"/>
    </mc:Choice>
  </mc:AlternateContent>
  <xr:revisionPtr revIDLastSave="384" documentId="8_{38FECBC8-64C6-4E27-829C-0E3485464FF5}" xr6:coauthVersionLast="47" xr6:coauthVersionMax="47" xr10:uidLastSave="{2087DEEE-57FD-4291-9C75-B50EF0205987}"/>
  <bookViews>
    <workbookView xWindow="-108" yWindow="-108" windowWidth="23256" windowHeight="12456" tabRatio="710" xr2:uid="{AC904E88-198D-4F37-A4E5-C35687A207D2}"/>
  </bookViews>
  <sheets>
    <sheet name="base madre" sheetId="18" r:id="rId1"/>
  </sheets>
  <definedNames>
    <definedName name="_xlnm._FilterDatabase" localSheetId="0" hidden="1">'base madre'!$A$6:$BZ$6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4" i="18" l="1" a="1"/>
  <c r="AN24" i="18" s="1"/>
  <c r="AM24" i="18" a="1"/>
  <c r="AM24" i="18" s="1"/>
  <c r="AM141" i="18" a="1"/>
  <c r="AM141" i="18" s="1"/>
  <c r="AN141" i="18" a="1"/>
  <c r="AN141" i="18" s="1"/>
  <c r="AM46" i="18" a="1"/>
  <c r="AM46" i="18" s="1"/>
  <c r="AN46" i="18" a="1"/>
  <c r="AN46" i="18" s="1"/>
  <c r="AM142" i="18" a="1"/>
  <c r="AM142" i="18" s="1"/>
  <c r="AN142" i="18" a="1"/>
  <c r="AN142" i="18" s="1"/>
  <c r="AM119" i="18" a="1"/>
  <c r="AM119" i="18" s="1"/>
  <c r="AN119" i="18" a="1"/>
  <c r="AN119" i="18" s="1"/>
  <c r="AM9" i="18" a="1"/>
  <c r="AM9" i="18" s="1"/>
  <c r="AN9" i="18" a="1"/>
  <c r="AN9" i="18" s="1"/>
  <c r="AM118" i="18" a="1"/>
  <c r="AM118" i="18" s="1"/>
  <c r="AN118" i="18" a="1"/>
  <c r="AN118" i="18" s="1"/>
  <c r="AM112" i="18" a="1"/>
  <c r="AM112" i="18" s="1"/>
  <c r="AN112" i="18" a="1"/>
  <c r="AN112" i="18" s="1"/>
  <c r="AM130" i="18" a="1"/>
  <c r="AM130" i="18" s="1"/>
  <c r="AN130" i="18" a="1"/>
  <c r="AN130" i="18" s="1"/>
  <c r="AM128" i="18" a="1"/>
  <c r="AM128" i="18" s="1"/>
  <c r="AN128" i="18" a="1"/>
  <c r="AN128" i="18" s="1"/>
  <c r="AM174" i="18" a="1"/>
  <c r="AM174" i="18" s="1"/>
  <c r="AN174" i="18" a="1"/>
  <c r="AN174" i="18" s="1"/>
  <c r="AM113" i="18" a="1"/>
  <c r="AM113" i="18" s="1"/>
  <c r="AN113" i="18" a="1"/>
  <c r="AN113" i="18" s="1"/>
  <c r="AM156" i="18" a="1"/>
  <c r="AM156" i="18" s="1"/>
  <c r="AN156" i="18" a="1"/>
  <c r="AN156" i="18" s="1"/>
  <c r="AM13" i="18" a="1"/>
  <c r="AM13" i="18" s="1"/>
  <c r="AN13" i="18" a="1"/>
  <c r="AN13" i="18" s="1"/>
  <c r="AM133" i="18" a="1"/>
  <c r="AM133" i="18" s="1"/>
  <c r="AN133" i="18" a="1"/>
  <c r="AN133" i="18" s="1"/>
  <c r="AM146" i="18" a="1"/>
  <c r="AM146" i="18" s="1"/>
  <c r="AN146" i="18" a="1"/>
  <c r="AN146" i="18" s="1"/>
  <c r="AM131" i="18" a="1"/>
  <c r="AM131" i="18" s="1"/>
  <c r="AN131" i="18" a="1"/>
  <c r="AN131" i="18" s="1"/>
  <c r="AM27" i="18" a="1"/>
  <c r="AM27" i="18" s="1"/>
  <c r="AN27" i="18" a="1"/>
  <c r="AN27" i="18" s="1"/>
  <c r="AM127" i="18" a="1"/>
  <c r="AM127" i="18" s="1"/>
  <c r="AN127" i="18" a="1"/>
  <c r="AN127" i="18" s="1"/>
  <c r="AM26" i="18" a="1"/>
  <c r="AM26" i="18" s="1"/>
  <c r="AN26" i="18" a="1"/>
  <c r="AN26" i="18" s="1"/>
  <c r="AM176" i="18" a="1"/>
  <c r="AM176" i="18" s="1"/>
  <c r="AN176" i="18" a="1"/>
  <c r="AN176" i="18" s="1"/>
  <c r="AM177" i="18" a="1"/>
  <c r="AM177" i="18" s="1"/>
  <c r="AN177" i="18" a="1"/>
  <c r="AN177" i="18" s="1"/>
  <c r="AM104" i="18" a="1"/>
  <c r="AM104" i="18" s="1"/>
  <c r="AN104" i="18" a="1"/>
  <c r="AN104" i="18" s="1"/>
  <c r="AM129" i="18" a="1"/>
  <c r="AM129" i="18" s="1"/>
  <c r="AN129" i="18" a="1"/>
  <c r="AN129" i="18" s="1"/>
  <c r="AM109" i="18" a="1"/>
  <c r="AM109" i="18" s="1"/>
  <c r="AN109" i="18" a="1"/>
  <c r="AN109" i="18" s="1"/>
  <c r="AM154" i="18" a="1"/>
  <c r="AM154" i="18" s="1"/>
  <c r="AN154" i="18" a="1"/>
  <c r="AN154" i="18" s="1"/>
  <c r="AM155" i="18" a="1"/>
  <c r="AM155" i="18" s="1"/>
  <c r="AN155" i="18" a="1"/>
  <c r="AN155" i="18" s="1"/>
  <c r="AM114" i="18" a="1"/>
  <c r="AM114" i="18" s="1"/>
  <c r="AN114" i="18" a="1"/>
  <c r="AN114" i="18" s="1"/>
  <c r="AM153" i="18" a="1"/>
  <c r="AM153" i="18" s="1"/>
  <c r="AN153" i="18" a="1"/>
  <c r="AN153" i="18" s="1"/>
  <c r="AM147" i="18" a="1"/>
  <c r="AM147" i="18" s="1"/>
  <c r="AN147" i="18" a="1"/>
  <c r="AN147" i="18" s="1"/>
  <c r="AM105" i="18" a="1"/>
  <c r="AM105" i="18" s="1"/>
  <c r="AN105" i="18" a="1"/>
  <c r="AN105" i="18" s="1"/>
  <c r="AM20" i="18" a="1"/>
  <c r="AM20" i="18" s="1"/>
  <c r="AN20" i="18" a="1"/>
  <c r="AN20" i="18" s="1"/>
  <c r="AM31" i="18" a="1"/>
  <c r="AM31" i="18" s="1"/>
  <c r="AN31" i="18" a="1"/>
  <c r="AN31" i="18" s="1"/>
  <c r="AM32" i="18" a="1"/>
  <c r="AM32" i="18" s="1"/>
  <c r="AN32" i="18" a="1"/>
  <c r="AN32" i="18" s="1"/>
  <c r="AM108" i="18" a="1"/>
  <c r="AM108" i="18" s="1"/>
  <c r="AN108" i="18" a="1"/>
  <c r="AN108" i="18" s="1"/>
  <c r="AM110" i="18" a="1"/>
  <c r="AM110" i="18" s="1"/>
  <c r="AN110" i="18" a="1"/>
  <c r="AN110" i="18" s="1"/>
  <c r="AM107" i="18" a="1"/>
  <c r="AM107" i="18" s="1"/>
  <c r="AN107" i="18" a="1"/>
  <c r="AN107" i="18" s="1"/>
  <c r="AM18" i="18" a="1"/>
  <c r="AM18" i="18" s="1"/>
  <c r="AN18" i="18" a="1"/>
  <c r="AN18" i="18" s="1"/>
  <c r="AM17" i="18" a="1"/>
  <c r="AM17" i="18" s="1"/>
  <c r="AN17" i="18" a="1"/>
  <c r="AN17" i="18" s="1"/>
  <c r="AM171" i="18" a="1"/>
  <c r="AM171" i="18" s="1"/>
  <c r="AN171" i="18" a="1"/>
  <c r="AN171" i="18" s="1"/>
  <c r="AM169" i="18" a="1"/>
  <c r="AM169" i="18" s="1"/>
  <c r="AN169" i="18" a="1"/>
  <c r="AN169" i="18" s="1"/>
  <c r="AM170" i="18" a="1"/>
  <c r="AM170" i="18" s="1"/>
  <c r="AN170" i="18" a="1"/>
  <c r="AN170" i="18" s="1"/>
  <c r="AM144" i="18" a="1"/>
  <c r="AM144" i="18" s="1"/>
  <c r="AN144" i="18" a="1"/>
  <c r="AN144" i="18" s="1"/>
  <c r="AM138" i="18" a="1"/>
  <c r="AM138" i="18" s="1"/>
  <c r="AN138" i="18" a="1"/>
  <c r="AN138" i="18" s="1"/>
  <c r="AM96" i="18" a="1"/>
  <c r="AM96" i="18" s="1"/>
  <c r="AN96" i="18" a="1"/>
  <c r="AN96" i="18" s="1"/>
  <c r="AM98" i="18" a="1"/>
  <c r="AM98" i="18" s="1"/>
  <c r="AN98" i="18" a="1"/>
  <c r="AN98" i="18" s="1"/>
  <c r="AM97" i="18" a="1"/>
  <c r="AM97" i="18" s="1"/>
  <c r="AN97" i="18" a="1"/>
  <c r="AN97" i="18" s="1"/>
  <c r="AM57" i="18" a="1"/>
  <c r="AM57" i="18" s="1"/>
  <c r="AN57" i="18" a="1"/>
  <c r="AN57" i="18" s="1"/>
  <c r="AM58" i="18" a="1"/>
  <c r="AM58" i="18" s="1"/>
  <c r="AN58" i="18" a="1"/>
  <c r="AN58" i="18" s="1"/>
  <c r="AM60" i="18" a="1"/>
  <c r="AM60" i="18" s="1"/>
  <c r="AN60" i="18" a="1"/>
  <c r="AN60" i="18" s="1"/>
  <c r="AM53" i="18" a="1"/>
  <c r="AM53" i="18" s="1"/>
  <c r="AN53" i="18" a="1"/>
  <c r="AN53" i="18" s="1"/>
  <c r="AM55" i="18" a="1"/>
  <c r="AM55" i="18" s="1"/>
  <c r="AN55" i="18" a="1"/>
  <c r="AN55" i="18" s="1"/>
  <c r="AM59" i="18" a="1"/>
  <c r="AM59" i="18" s="1"/>
  <c r="AN59" i="18" a="1"/>
  <c r="AN59" i="18" s="1"/>
  <c r="AM50" i="18" a="1"/>
  <c r="AM50" i="18" s="1"/>
  <c r="AN50" i="18" a="1"/>
  <c r="AN50" i="18" s="1"/>
  <c r="AM16" i="18" a="1"/>
  <c r="AM16" i="18" s="1"/>
  <c r="AN16" i="18" a="1"/>
  <c r="AN16" i="18" s="1"/>
  <c r="AM12" i="18" a="1"/>
  <c r="AM12" i="18" s="1"/>
  <c r="AN12" i="18" a="1"/>
  <c r="AN12" i="18" s="1"/>
  <c r="AM51" i="18" a="1"/>
  <c r="AM51" i="18" s="1"/>
  <c r="AN51" i="18" a="1"/>
  <c r="AN51" i="18" s="1"/>
  <c r="AM56" i="18" a="1"/>
  <c r="AM56" i="18" s="1"/>
  <c r="AN56" i="18" a="1"/>
  <c r="AN56" i="18" s="1"/>
  <c r="AM54" i="18" a="1"/>
  <c r="AM54" i="18" s="1"/>
  <c r="AN54" i="18" a="1"/>
  <c r="AN54" i="18" s="1"/>
  <c r="AM52" i="18" a="1"/>
  <c r="AM52" i="18" s="1"/>
  <c r="AN52" i="18" a="1"/>
  <c r="AN52" i="18" s="1"/>
  <c r="AM47" i="18" a="1"/>
  <c r="AM47" i="18" s="1"/>
  <c r="AN47" i="18" a="1"/>
  <c r="AN47" i="18" s="1"/>
  <c r="AM139" i="18" a="1"/>
  <c r="AM139" i="18" s="1"/>
  <c r="AN139" i="18" a="1"/>
  <c r="AN139" i="18" s="1"/>
  <c r="AM106" i="18" a="1"/>
  <c r="AM106" i="18" s="1"/>
  <c r="AN106" i="18" a="1"/>
  <c r="AN106" i="18" s="1"/>
  <c r="AM168" i="18" a="1"/>
  <c r="AM168" i="18" s="1"/>
  <c r="AN168" i="18" a="1"/>
  <c r="AN168" i="18" s="1"/>
  <c r="AM120" i="18" a="1"/>
  <c r="AM120" i="18" s="1"/>
  <c r="AN120" i="18" a="1"/>
  <c r="AN120" i="18" s="1"/>
  <c r="AM121" i="18" a="1"/>
  <c r="AM121" i="18" s="1"/>
  <c r="AN121" i="18" a="1"/>
  <c r="AN121" i="18" s="1"/>
  <c r="AM122" i="18" a="1"/>
  <c r="AM122" i="18" s="1"/>
  <c r="AN122" i="18" a="1"/>
  <c r="AN122" i="18" s="1"/>
  <c r="AM38" i="18" a="1"/>
  <c r="AM38" i="18" s="1"/>
  <c r="AN38" i="18" a="1"/>
  <c r="AN38" i="18" s="1"/>
  <c r="AM22" i="18" a="1"/>
  <c r="AM22" i="18" s="1"/>
  <c r="AN22" i="18" a="1"/>
  <c r="AN22" i="18" s="1"/>
  <c r="AM21" i="18" a="1"/>
  <c r="AM21" i="18" s="1"/>
  <c r="AN21" i="18" a="1"/>
  <c r="AN21" i="18" s="1"/>
  <c r="AM15" i="18" a="1"/>
  <c r="AM15" i="18" s="1"/>
  <c r="AN15" i="18" a="1"/>
  <c r="AN15" i="18" s="1"/>
  <c r="AM61" i="18" a="1"/>
  <c r="AM61" i="18" s="1"/>
  <c r="AN61" i="18" a="1"/>
  <c r="AN61" i="18" s="1"/>
  <c r="AM62" i="18" a="1"/>
  <c r="AM62" i="18" s="1"/>
  <c r="AN62" i="18" a="1"/>
  <c r="AN62" i="18" s="1"/>
  <c r="AM63" i="18" a="1"/>
  <c r="AM63" i="18" s="1"/>
  <c r="AN63" i="18" a="1"/>
  <c r="AN63" i="18" s="1"/>
  <c r="AM66" i="18" a="1"/>
  <c r="AM66" i="18" s="1"/>
  <c r="AN66" i="18" a="1"/>
  <c r="AN66" i="18" s="1"/>
  <c r="AM14" i="18" a="1"/>
  <c r="AM14" i="18" s="1"/>
  <c r="AN14" i="18" a="1"/>
  <c r="AN14" i="18" s="1"/>
  <c r="AM132" i="18" a="1"/>
  <c r="AM132" i="18" s="1"/>
  <c r="AN132" i="18" a="1"/>
  <c r="AN132" i="18" s="1"/>
  <c r="AM44" i="18" a="1"/>
  <c r="AM44" i="18" s="1"/>
  <c r="AN44" i="18" a="1"/>
  <c r="AN44" i="18" s="1"/>
  <c r="AM45" i="18" a="1"/>
  <c r="AM45" i="18" s="1"/>
  <c r="AN45" i="18" a="1"/>
  <c r="AN45" i="18" s="1"/>
  <c r="AM30" i="18" a="1"/>
  <c r="AM30" i="18" s="1"/>
  <c r="AN30" i="18" a="1"/>
  <c r="AN30" i="18" s="1"/>
  <c r="AM25" i="18" a="1"/>
  <c r="AM25" i="18" s="1"/>
  <c r="AN25" i="18" a="1"/>
  <c r="AN25" i="18" s="1"/>
  <c r="AM102" i="18" a="1"/>
  <c r="AM102" i="18" s="1"/>
  <c r="AN102" i="18" a="1"/>
  <c r="AN102" i="18" s="1"/>
  <c r="AM123" i="18" a="1"/>
  <c r="AM123" i="18" s="1"/>
  <c r="AN123" i="18" a="1"/>
  <c r="AN123" i="18" s="1"/>
  <c r="AM69" i="18" a="1"/>
  <c r="AM69" i="18" s="1"/>
  <c r="AN69" i="18" a="1"/>
  <c r="AN69" i="18" s="1"/>
  <c r="AM149" i="18" a="1"/>
  <c r="AM149" i="18" s="1"/>
  <c r="AN149" i="18" a="1"/>
  <c r="AN149" i="18" s="1"/>
  <c r="AM150" i="18" a="1"/>
  <c r="AM150" i="18" s="1"/>
  <c r="AN150" i="18" a="1"/>
  <c r="AN150" i="18" s="1"/>
  <c r="AM117" i="18" a="1"/>
  <c r="AM117" i="18" s="1"/>
  <c r="AN117" i="18" a="1"/>
  <c r="AN117" i="18" s="1"/>
  <c r="AM116" i="18" a="1"/>
  <c r="AM116" i="18" s="1"/>
  <c r="AN116" i="18" a="1"/>
  <c r="AN116" i="18" s="1"/>
  <c r="AM115" i="18" a="1"/>
  <c r="AM115" i="18" s="1"/>
  <c r="AN115" i="18" a="1"/>
  <c r="AN115" i="18" s="1"/>
  <c r="AM172" i="18" a="1"/>
  <c r="AM172" i="18" s="1"/>
  <c r="AN172" i="18" a="1"/>
  <c r="AN172" i="18" s="1"/>
  <c r="AM173" i="18" a="1"/>
  <c r="AM173" i="18" s="1"/>
  <c r="AN173" i="18" a="1"/>
  <c r="AN173" i="18" s="1"/>
  <c r="AM40" i="18" a="1"/>
  <c r="AM40" i="18" s="1"/>
  <c r="AN40" i="18" a="1"/>
  <c r="AN40" i="18" s="1"/>
  <c r="AM49" i="18" a="1"/>
  <c r="AM49" i="18" s="1"/>
  <c r="AN49" i="18" a="1"/>
  <c r="AN49" i="18" s="1"/>
  <c r="AM34" i="18" a="1"/>
  <c r="AM34" i="18" s="1"/>
  <c r="AN34" i="18" a="1"/>
  <c r="AN34" i="18" s="1"/>
  <c r="AM99" i="18" a="1"/>
  <c r="AM99" i="18" s="1"/>
  <c r="AN99" i="18" a="1"/>
  <c r="AN99" i="18" s="1"/>
  <c r="AM143" i="18" a="1"/>
  <c r="AM143" i="18" s="1"/>
  <c r="AN143" i="18" a="1"/>
  <c r="AN143" i="18" s="1"/>
  <c r="AM151" i="18" a="1"/>
  <c r="AM151" i="18" s="1"/>
  <c r="AN151" i="18" a="1"/>
  <c r="AN151" i="18" s="1"/>
  <c r="AM140" i="18" a="1"/>
  <c r="AM140" i="18" s="1"/>
  <c r="AJ140" i="18" s="1"/>
  <c r="AN140" i="18" a="1"/>
  <c r="AN140" i="18" s="1"/>
  <c r="AK140" i="18" s="1"/>
  <c r="AM165" i="18" a="1"/>
  <c r="AM165" i="18" s="1"/>
  <c r="AN165" i="18" a="1"/>
  <c r="AN165" i="18" s="1"/>
  <c r="AM137" i="18" a="1"/>
  <c r="AM137" i="18" s="1"/>
  <c r="AN137" i="18" a="1"/>
  <c r="AN137" i="18" s="1"/>
  <c r="AM157" i="18" a="1"/>
  <c r="AM157" i="18" s="1"/>
  <c r="AN157" i="18" a="1"/>
  <c r="AN157" i="18" s="1"/>
  <c r="AM167" i="18" a="1"/>
  <c r="AM167" i="18" s="1"/>
  <c r="AN167" i="18" a="1"/>
  <c r="AN167" i="18" s="1"/>
  <c r="AM152" i="18" a="1"/>
  <c r="AM152" i="18" s="1"/>
  <c r="AN152" i="18" a="1"/>
  <c r="AN152" i="18" s="1"/>
  <c r="AM124" i="18" a="1"/>
  <c r="AM124" i="18" s="1"/>
  <c r="AN124" i="18" a="1"/>
  <c r="AN124" i="18" s="1"/>
  <c r="AM145" i="18" a="1"/>
  <c r="AM145" i="18" s="1"/>
  <c r="AN145" i="18" a="1"/>
  <c r="AN145" i="18" s="1"/>
  <c r="AM76" i="18" a="1"/>
  <c r="AM76" i="18" s="1"/>
  <c r="AN76" i="18" a="1"/>
  <c r="AN76" i="18" s="1"/>
  <c r="AM39" i="18" a="1"/>
  <c r="AM39" i="18" s="1"/>
  <c r="AN39" i="18" a="1"/>
  <c r="AN39" i="18" s="1"/>
  <c r="AM164" i="18" a="1"/>
  <c r="AM164" i="18" s="1"/>
  <c r="AN164" i="18" a="1"/>
  <c r="AN164" i="18" s="1"/>
  <c r="AM159" i="18" a="1"/>
  <c r="AM159" i="18" s="1"/>
  <c r="AN159" i="18" a="1"/>
  <c r="AN159" i="18" s="1"/>
  <c r="AM136" i="18" a="1"/>
  <c r="AM136" i="18" s="1"/>
  <c r="AN136" i="18" a="1"/>
  <c r="AN136" i="18" s="1"/>
  <c r="AM166" i="18" a="1"/>
  <c r="AM166" i="18" s="1"/>
  <c r="AN166" i="18" a="1"/>
  <c r="AN166" i="18" s="1"/>
  <c r="AM158" i="18" a="1"/>
  <c r="AM158" i="18" s="1"/>
  <c r="AN158" i="18" a="1"/>
  <c r="AN158" i="18" s="1"/>
  <c r="AM36" i="18" a="1"/>
  <c r="AM36" i="18" s="1"/>
  <c r="AN36" i="18" a="1"/>
  <c r="AN36" i="18" s="1"/>
  <c r="AM125" i="18" a="1"/>
  <c r="AM125" i="18" s="1"/>
  <c r="AN125" i="18" a="1"/>
  <c r="AN125" i="18" s="1"/>
  <c r="AM126" i="18" a="1"/>
  <c r="AM126" i="18" s="1"/>
  <c r="AN126" i="18" a="1"/>
  <c r="AN126" i="18" s="1"/>
  <c r="AM179" i="18" a="1"/>
  <c r="AM179" i="18" s="1"/>
  <c r="AN179" i="18" a="1"/>
  <c r="AN179" i="18" s="1"/>
  <c r="AM178" i="18" a="1"/>
  <c r="AM178" i="18" s="1"/>
  <c r="AN178" i="18" a="1"/>
  <c r="AN178" i="18" s="1"/>
  <c r="AM29" i="18" a="1"/>
  <c r="AM29" i="18" s="1"/>
  <c r="AN29" i="18" a="1"/>
  <c r="AN29" i="18" s="1"/>
  <c r="AM28" i="18" a="1"/>
  <c r="AM28" i="18" s="1"/>
  <c r="AN28" i="18" a="1"/>
  <c r="AN28" i="18" s="1"/>
  <c r="AM91" i="18" a="1"/>
  <c r="AM91" i="18" s="1"/>
  <c r="AN91" i="18" a="1"/>
  <c r="AN91" i="18" s="1"/>
  <c r="AM85" i="18" a="1"/>
  <c r="AM85" i="18" s="1"/>
  <c r="AN85" i="18" a="1"/>
  <c r="AN85" i="18" s="1"/>
  <c r="AM83" i="18" a="1"/>
  <c r="AM83" i="18" s="1"/>
  <c r="AN83" i="18" a="1"/>
  <c r="AN83" i="18" s="1"/>
  <c r="AM93" i="18" a="1"/>
  <c r="AM93" i="18" s="1"/>
  <c r="AN93" i="18" a="1"/>
  <c r="AN93" i="18" s="1"/>
  <c r="AM95" i="18" a="1"/>
  <c r="AM95" i="18" s="1"/>
  <c r="AN95" i="18" a="1"/>
  <c r="AN95" i="18" s="1"/>
  <c r="AM87" i="18" a="1"/>
  <c r="AM87" i="18" s="1"/>
  <c r="AN87" i="18" a="1"/>
  <c r="AN87" i="18" s="1"/>
  <c r="AM78" i="18" a="1"/>
  <c r="AM78" i="18" s="1"/>
  <c r="AN78" i="18" a="1"/>
  <c r="AN78" i="18" s="1"/>
  <c r="AM88" i="18" a="1"/>
  <c r="AM88" i="18" s="1"/>
  <c r="AN88" i="18" a="1"/>
  <c r="AN88" i="18" s="1"/>
  <c r="AM90" i="18" a="1"/>
  <c r="AM90" i="18" s="1"/>
  <c r="AN90" i="18" a="1"/>
  <c r="AN90" i="18" s="1"/>
  <c r="AM81" i="18" a="1"/>
  <c r="AM81" i="18" s="1"/>
  <c r="AN81" i="18" a="1"/>
  <c r="AN81" i="18" s="1"/>
  <c r="AM92" i="18" a="1"/>
  <c r="AM92" i="18" s="1"/>
  <c r="AN92" i="18" a="1"/>
  <c r="AN92" i="18" s="1"/>
  <c r="AM80" i="18" a="1"/>
  <c r="AM80" i="18" s="1"/>
  <c r="AN80" i="18" a="1"/>
  <c r="AN80" i="18" s="1"/>
  <c r="AM77" i="18" a="1"/>
  <c r="AM77" i="18" s="1"/>
  <c r="AN77" i="18" a="1"/>
  <c r="AN77" i="18" s="1"/>
  <c r="AM43" i="18" a="1"/>
  <c r="AM43" i="18" s="1"/>
  <c r="AN43" i="18" a="1"/>
  <c r="AN43" i="18" s="1"/>
  <c r="AM19" i="18" a="1"/>
  <c r="AM19" i="18" s="1"/>
  <c r="AN19" i="18" a="1"/>
  <c r="AN19" i="18" s="1"/>
  <c r="AM48" i="18" a="1"/>
  <c r="AM48" i="18" s="1"/>
  <c r="AN48" i="18" a="1"/>
  <c r="AN48" i="18" s="1"/>
  <c r="AM42" i="18" a="1"/>
  <c r="AM42" i="18" s="1"/>
  <c r="AN42" i="18" a="1"/>
  <c r="AN42" i="18" s="1"/>
  <c r="AM71" i="18" a="1"/>
  <c r="AM71" i="18" s="1"/>
  <c r="AJ71" i="18" s="1"/>
  <c r="AN71" i="18" a="1"/>
  <c r="AN71" i="18" s="1"/>
  <c r="AK71" i="18" s="1"/>
  <c r="AM74" i="18" a="1"/>
  <c r="AM74" i="18" s="1"/>
  <c r="AJ74" i="18" s="1"/>
  <c r="AN74" i="18" a="1"/>
  <c r="AN74" i="18" s="1"/>
  <c r="AK74" i="18" s="1"/>
  <c r="AM33" i="18" a="1"/>
  <c r="AM33" i="18" s="1"/>
  <c r="AJ33" i="18" s="1"/>
  <c r="AN33" i="18" a="1"/>
  <c r="AN33" i="18" s="1"/>
  <c r="AK33" i="18" s="1"/>
  <c r="AM70" i="18" a="1"/>
  <c r="AM70" i="18" s="1"/>
  <c r="AJ70" i="18" s="1"/>
  <c r="AN70" i="18" a="1"/>
  <c r="AN70" i="18" s="1"/>
  <c r="AK70" i="18" s="1"/>
  <c r="AM75" i="18" a="1"/>
  <c r="AM75" i="18" s="1"/>
  <c r="AJ75" i="18" s="1"/>
  <c r="AN75" i="18" a="1"/>
  <c r="AN75" i="18" s="1"/>
  <c r="AK75" i="18" s="1"/>
  <c r="AM68" i="18" a="1"/>
  <c r="AM68" i="18" s="1"/>
  <c r="AJ68" i="18" s="1"/>
  <c r="AN68" i="18" a="1"/>
  <c r="AN68" i="18" s="1"/>
  <c r="AK68" i="18" s="1"/>
  <c r="AM8" i="18" a="1"/>
  <c r="AM8" i="18" s="1"/>
  <c r="AJ8" i="18" s="1"/>
  <c r="AN8" i="18" a="1"/>
  <c r="AN8" i="18" s="1"/>
  <c r="AK8" i="18" s="1"/>
  <c r="AM7" i="18" a="1"/>
  <c r="AM7" i="18" s="1"/>
  <c r="AJ7" i="18" s="1"/>
  <c r="AN7" i="18" a="1"/>
  <c r="AN7" i="18" s="1"/>
  <c r="AK7" i="18" s="1"/>
  <c r="AM35" i="18" a="1"/>
  <c r="AM35" i="18" s="1"/>
  <c r="AJ35" i="18" s="1"/>
  <c r="AN35" i="18" a="1"/>
  <c r="AN35" i="18" s="1"/>
  <c r="AK35" i="18" s="1"/>
  <c r="AM11" i="18" a="1"/>
  <c r="AM11" i="18" s="1"/>
  <c r="AN11" i="18" a="1"/>
  <c r="AN11" i="18" s="1"/>
  <c r="AM103" i="18" a="1"/>
  <c r="AM103" i="18" s="1"/>
  <c r="AN103" i="18" a="1"/>
  <c r="AN103" i="18" s="1"/>
  <c r="AM10" i="18" a="1"/>
  <c r="AM10" i="18" s="1"/>
  <c r="AN10" i="18" a="1"/>
  <c r="AN10" i="18" s="1"/>
  <c r="AM111" i="18" a="1"/>
  <c r="AM111" i="18" s="1"/>
  <c r="AN111" i="18" a="1"/>
  <c r="AN111" i="18" s="1"/>
  <c r="AM148" i="18" a="1"/>
  <c r="AM148" i="18" s="1"/>
  <c r="AN148" i="18" a="1"/>
  <c r="AN148" i="18" s="1"/>
  <c r="AM37" i="18" a="1"/>
  <c r="AM37" i="18" s="1"/>
  <c r="AJ37" i="18" s="1"/>
  <c r="AN37" i="18" a="1"/>
  <c r="AN37" i="18" s="1"/>
  <c r="AK37" i="18" s="1"/>
  <c r="AM101" i="18" a="1"/>
  <c r="AM101" i="18" s="1"/>
  <c r="AJ101" i="18" s="1"/>
  <c r="AN101" i="18" a="1"/>
  <c r="AN101" i="18" s="1"/>
  <c r="AK101" i="18" s="1"/>
  <c r="AM100" i="18" a="1"/>
  <c r="AM100" i="18" s="1"/>
  <c r="AJ100" i="18" s="1"/>
  <c r="AN100" i="18" a="1"/>
  <c r="AN100" i="18" s="1"/>
  <c r="AK100" i="18" s="1"/>
  <c r="AM72" i="18" a="1"/>
  <c r="AM72" i="18" s="1"/>
  <c r="AN72" i="18" a="1"/>
  <c r="AN72" i="18" s="1"/>
  <c r="AM73" i="18" a="1"/>
  <c r="AM73" i="18" s="1"/>
  <c r="AN73" i="18" a="1"/>
  <c r="AN73" i="18" s="1"/>
  <c r="AM175" i="18" a="1"/>
  <c r="AM175" i="18" s="1"/>
  <c r="AN175" i="18" a="1"/>
  <c r="AN175" i="18" s="1"/>
  <c r="AM135" i="18" a="1"/>
  <c r="AM135" i="18" s="1"/>
  <c r="AN135" i="18" a="1"/>
  <c r="AN135" i="18" s="1"/>
  <c r="AM134" i="18" a="1"/>
  <c r="AM134" i="18" s="1"/>
  <c r="AN134" i="18" a="1"/>
  <c r="AN134" i="18" s="1"/>
  <c r="AM163" i="18" a="1"/>
  <c r="AM163" i="18" s="1"/>
  <c r="AN163" i="18" a="1"/>
  <c r="AN163" i="18" s="1"/>
  <c r="AM162" i="18" a="1"/>
  <c r="AM162" i="18" s="1"/>
  <c r="AJ162" i="18" s="1"/>
  <c r="AN162" i="18" a="1"/>
  <c r="AN162" i="18" s="1"/>
  <c r="AK162" i="18" s="1"/>
  <c r="AM160" i="18" a="1"/>
  <c r="AM160" i="18" s="1"/>
  <c r="AN160" i="18" a="1"/>
  <c r="AN160" i="18" s="1"/>
  <c r="AM64" i="18" a="1"/>
  <c r="AM64" i="18" s="1"/>
  <c r="AN64" i="18" a="1"/>
  <c r="AN64" i="18" s="1"/>
  <c r="AM161" i="18" a="1"/>
  <c r="AM161" i="18" s="1"/>
  <c r="AN161" i="18" a="1"/>
  <c r="AN161" i="18" s="1"/>
  <c r="AM65" i="18" a="1"/>
  <c r="AM65" i="18" s="1"/>
  <c r="AN65" i="18" a="1"/>
  <c r="AN65" i="18" s="1"/>
  <c r="AM41" i="18" a="1"/>
  <c r="AM41" i="18" s="1"/>
  <c r="AN41" i="18" a="1"/>
  <c r="AN41" i="18" s="1"/>
  <c r="AM86" i="18" a="1"/>
  <c r="AM86" i="18" s="1"/>
  <c r="AN86" i="18" a="1"/>
  <c r="AN86" i="18" s="1"/>
  <c r="AM84" i="18" a="1"/>
  <c r="AM84" i="18" s="1"/>
  <c r="AN84" i="18" a="1"/>
  <c r="AN84" i="18" s="1"/>
  <c r="AM94" i="18" a="1"/>
  <c r="AM94" i="18" s="1"/>
  <c r="AN94" i="18" a="1"/>
  <c r="AN94" i="18" s="1"/>
  <c r="AM79" i="18" a="1"/>
  <c r="AM79" i="18" s="1"/>
  <c r="AN79" i="18" a="1"/>
  <c r="AN79" i="18" s="1"/>
  <c r="AM89" i="18" a="1"/>
  <c r="AM89" i="18" s="1"/>
  <c r="AN89" i="18" a="1"/>
  <c r="AN89" i="18" s="1"/>
  <c r="AM82" i="18" a="1"/>
  <c r="AM82" i="18" s="1"/>
  <c r="AN82" i="18" a="1"/>
  <c r="AN82" i="18" s="1"/>
  <c r="AN67" i="18" a="1"/>
  <c r="AN67" i="18" s="1"/>
  <c r="AM67" i="18" a="1"/>
  <c r="AM67" i="18" s="1"/>
  <c r="AK36" i="18" l="1"/>
  <c r="AJ36" i="18"/>
  <c r="AK158" i="18"/>
  <c r="AK151" i="18"/>
  <c r="AJ151" i="18"/>
  <c r="AJ126" i="18"/>
  <c r="AJ157" i="18"/>
  <c r="AK157" i="18"/>
  <c r="AK126" i="18"/>
  <c r="AJ125" i="18"/>
  <c r="AJ158" i="18"/>
  <c r="AK159" i="18"/>
  <c r="AK125" i="18"/>
  <c r="AJ159" i="18"/>
  <c r="AK163" i="18"/>
  <c r="AJ143" i="18"/>
  <c r="AK143" i="18"/>
  <c r="AJ163" i="18"/>
  <c r="AJ99" i="18"/>
  <c r="AK117" i="18"/>
  <c r="AJ135" i="18"/>
  <c r="AJ117" i="18"/>
  <c r="AJ134" i="18"/>
  <c r="AK135" i="18"/>
  <c r="AK99" i="18"/>
  <c r="AK134" i="18"/>
  <c r="AK124" i="18"/>
  <c r="AJ121" i="18"/>
  <c r="AJ124" i="18"/>
  <c r="AJ122" i="18"/>
  <c r="AK121" i="18"/>
  <c r="AK122" i="18"/>
  <c r="AK39" i="18"/>
  <c r="AK76" i="18"/>
  <c r="AJ76" i="18"/>
  <c r="AK145" i="18"/>
  <c r="AJ64" i="18"/>
  <c r="AJ39" i="18"/>
  <c r="AJ145" i="18"/>
  <c r="AK64" i="18"/>
  <c r="AJ160" i="18"/>
  <c r="AK160" i="18"/>
  <c r="AJ89" i="18"/>
  <c r="AK65" i="18"/>
  <c r="AK41" i="18"/>
  <c r="AJ65" i="18"/>
  <c r="AK161" i="18"/>
  <c r="AJ161" i="18"/>
  <c r="AJ41" i="18"/>
  <c r="AK82" i="18"/>
  <c r="AJ82" i="18"/>
  <c r="AJ86" i="18"/>
  <c r="AJ94" i="18"/>
  <c r="AK86" i="18"/>
  <c r="AJ84" i="18"/>
  <c r="AK148" i="18"/>
  <c r="AK84" i="18"/>
  <c r="AK94" i="18"/>
  <c r="AJ148" i="18"/>
  <c r="AJ79" i="18"/>
  <c r="AK79" i="18"/>
  <c r="AK89" i="18"/>
  <c r="AJ111" i="18"/>
  <c r="AK111" i="18"/>
  <c r="AK77" i="18"/>
  <c r="AJ77" i="18"/>
  <c r="AJ80" i="18"/>
  <c r="AK80" i="18"/>
  <c r="AJ92" i="18"/>
  <c r="AJ93" i="18"/>
  <c r="AK92" i="18"/>
  <c r="AK93" i="18"/>
  <c r="AK91" i="18"/>
  <c r="AJ85" i="18"/>
  <c r="AK78" i="18"/>
  <c r="AJ78" i="18"/>
  <c r="AK87" i="18"/>
  <c r="AJ87" i="18"/>
  <c r="AK95" i="18"/>
  <c r="AJ95" i="18"/>
  <c r="AK81" i="18"/>
  <c r="AJ81" i="18"/>
  <c r="AK90" i="18"/>
  <c r="AK83" i="18"/>
  <c r="AJ90" i="18"/>
  <c r="AJ83" i="18"/>
  <c r="AJ91" i="18"/>
  <c r="AK88" i="18"/>
  <c r="AK85" i="18"/>
  <c r="AJ88" i="18"/>
  <c r="AK175" i="18"/>
  <c r="AJ175" i="18"/>
  <c r="AJ72" i="18"/>
  <c r="AJ73" i="18"/>
  <c r="AK72" i="18"/>
  <c r="AK73" i="18"/>
  <c r="AJ146" i="18"/>
  <c r="AJ131" i="18"/>
  <c r="AJ114" i="18"/>
  <c r="AK104" i="18"/>
  <c r="AJ171" i="18"/>
  <c r="AJ118" i="18"/>
  <c r="AJ153" i="18"/>
  <c r="AJ169" i="18"/>
  <c r="AK156" i="18"/>
  <c r="AK109" i="18"/>
  <c r="AK110" i="18"/>
  <c r="AJ127" i="18"/>
  <c r="AJ147" i="18"/>
  <c r="AJ170" i="18"/>
  <c r="AK154" i="18"/>
  <c r="AK107" i="18"/>
  <c r="AK174" i="18"/>
  <c r="AK113" i="18"/>
  <c r="AJ144" i="18"/>
  <c r="AJ63" i="18"/>
  <c r="AJ128" i="18"/>
  <c r="AJ177" i="18"/>
  <c r="AK131" i="18"/>
  <c r="AK171" i="18"/>
  <c r="AK108" i="18"/>
  <c r="AJ112" i="18"/>
  <c r="AJ130" i="18"/>
  <c r="AJ176" i="18"/>
  <c r="AK114" i="18"/>
  <c r="AJ104" i="18"/>
  <c r="AK153" i="18"/>
  <c r="AK169" i="18"/>
  <c r="AJ113" i="18"/>
  <c r="AJ129" i="18"/>
  <c r="AJ108" i="18"/>
  <c r="AK118" i="18"/>
  <c r="AK127" i="18"/>
  <c r="AK147" i="18"/>
  <c r="AK170" i="18"/>
  <c r="AJ105" i="18"/>
  <c r="AK146" i="18"/>
  <c r="AJ174" i="18"/>
  <c r="AJ156" i="18"/>
  <c r="AJ109" i="18"/>
  <c r="AJ110" i="18"/>
  <c r="AK112" i="18"/>
  <c r="AK105" i="18"/>
  <c r="AK144" i="18"/>
  <c r="AK129" i="18"/>
  <c r="AK155" i="18"/>
  <c r="AK10" i="18"/>
  <c r="AJ154" i="18"/>
  <c r="AJ107" i="18"/>
  <c r="AK130" i="18"/>
  <c r="AK176" i="18"/>
  <c r="AK63" i="18"/>
  <c r="AK133" i="18"/>
  <c r="AJ10" i="18"/>
  <c r="AJ133" i="18"/>
  <c r="AJ155" i="18"/>
  <c r="AK128" i="18"/>
  <c r="AK177" i="18"/>
  <c r="AJ11" i="18"/>
  <c r="AJ103" i="18"/>
  <c r="AK11" i="18"/>
  <c r="AK103" i="18"/>
  <c r="AK166" i="18"/>
  <c r="AJ165" i="18"/>
  <c r="AJ164" i="18"/>
  <c r="AJ166" i="18"/>
  <c r="AJ137" i="18"/>
  <c r="AJ136" i="18"/>
  <c r="AJ152" i="18"/>
  <c r="AJ167" i="18"/>
  <c r="AK164" i="18"/>
  <c r="AK165" i="18"/>
  <c r="AK137" i="18"/>
  <c r="AK167" i="18"/>
  <c r="AK152" i="18"/>
  <c r="AK136" i="18"/>
  <c r="BF169" i="18"/>
  <c r="BF32" i="18"/>
  <c r="BF31" i="18"/>
  <c r="BF20" i="18"/>
  <c r="BF41" i="18"/>
  <c r="BF65" i="18"/>
  <c r="BF161" i="18"/>
  <c r="BF64" i="18"/>
  <c r="BF160" i="18"/>
  <c r="BF162" i="18"/>
  <c r="BF163" i="18"/>
  <c r="BF134" i="18"/>
  <c r="BF135" i="18"/>
  <c r="BF175" i="18"/>
  <c r="BF73" i="18"/>
  <c r="BF72" i="18"/>
  <c r="BF100" i="18"/>
  <c r="BF101" i="18"/>
  <c r="BF37" i="18"/>
  <c r="BF148" i="18"/>
  <c r="BF77" i="18"/>
  <c r="BF80" i="18"/>
  <c r="BF92" i="18"/>
  <c r="BF81" i="18"/>
  <c r="BF90" i="18"/>
  <c r="BF88" i="18"/>
  <c r="BF78" i="18"/>
  <c r="BF87" i="18"/>
  <c r="BF95" i="18"/>
  <c r="BF93" i="18"/>
  <c r="BF83" i="18"/>
  <c r="BF85" i="18"/>
  <c r="BI65" i="18"/>
  <c r="BY37" i="18" l="1"/>
  <c r="BZ37" i="18" s="1"/>
  <c r="BK46" i="18"/>
  <c r="BK180" i="18" s="1"/>
  <c r="BL46" i="18"/>
  <c r="BI134" i="18"/>
  <c r="BY73" i="18"/>
  <c r="BZ73" i="18" s="1"/>
  <c r="BL65" i="18" l="1"/>
  <c r="BF12" i="18"/>
  <c r="BF16" i="18"/>
  <c r="BF50" i="18"/>
  <c r="BF59" i="18"/>
  <c r="BF55" i="18"/>
  <c r="BY58" i="18"/>
  <c r="BY60" i="18"/>
  <c r="BY53" i="18"/>
  <c r="BY55" i="18"/>
  <c r="BY59" i="18"/>
  <c r="BY50" i="18"/>
  <c r="BY16" i="18"/>
  <c r="BY12" i="18"/>
  <c r="BY51" i="18"/>
  <c r="BY56" i="18"/>
  <c r="BY54" i="18"/>
  <c r="BY52" i="18"/>
  <c r="BY47" i="18"/>
  <c r="BY139" i="18"/>
  <c r="BY106" i="18"/>
  <c r="BY168" i="18"/>
  <c r="BY120" i="18"/>
  <c r="BY121" i="18"/>
  <c r="BY122" i="18"/>
  <c r="BY38" i="18"/>
  <c r="BY22" i="18"/>
  <c r="BY21" i="18"/>
  <c r="BY15" i="18"/>
  <c r="BY61" i="18"/>
  <c r="BY62" i="18"/>
  <c r="BY63" i="18"/>
  <c r="BY66" i="18"/>
  <c r="BY14" i="18"/>
  <c r="BY132" i="18"/>
  <c r="BY44" i="18"/>
  <c r="BY45" i="18"/>
  <c r="BY30" i="18"/>
  <c r="BY25" i="18"/>
  <c r="BY102" i="18"/>
  <c r="BY123" i="18"/>
  <c r="BY69" i="18"/>
  <c r="BY149" i="18"/>
  <c r="BY150" i="18"/>
  <c r="BY117" i="18"/>
  <c r="BY116" i="18"/>
  <c r="BY115" i="18"/>
  <c r="BY172" i="18"/>
  <c r="BY173" i="18"/>
  <c r="BY40" i="18"/>
  <c r="BY49" i="18"/>
  <c r="BY34" i="18"/>
  <c r="BY99" i="18"/>
  <c r="BY141" i="18"/>
  <c r="BY46" i="18"/>
  <c r="BY142" i="18"/>
  <c r="BY119" i="18"/>
  <c r="BF141" i="18"/>
  <c r="BY41" i="18"/>
  <c r="BZ41" i="18" s="1"/>
  <c r="BY82" i="18"/>
  <c r="BZ82" i="18" s="1"/>
  <c r="BY89" i="18"/>
  <c r="BZ89" i="18" s="1"/>
  <c r="BY79" i="18"/>
  <c r="BZ79" i="18" s="1"/>
  <c r="BY94" i="18"/>
  <c r="BZ94" i="18" s="1"/>
  <c r="BY84" i="18"/>
  <c r="BZ84" i="18" s="1"/>
  <c r="BY86" i="18"/>
  <c r="BZ86" i="18" s="1"/>
  <c r="BF82" i="18"/>
  <c r="BF89" i="18"/>
  <c r="BF79" i="18"/>
  <c r="BF94" i="18"/>
  <c r="BF84" i="18"/>
  <c r="BF86" i="18"/>
  <c r="BY28" i="18"/>
  <c r="BY29" i="18"/>
  <c r="BY178" i="18"/>
  <c r="BY179" i="18"/>
  <c r="BY48" i="18"/>
  <c r="BY19" i="18"/>
  <c r="BY43" i="18"/>
  <c r="BP23" i="18"/>
  <c r="AM23" i="18" l="1" a="1"/>
  <c r="AM23" i="18" s="1"/>
  <c r="AN23" i="18" a="1"/>
  <c r="AN23" i="18" s="1"/>
  <c r="BY112" i="18"/>
  <c r="BY130" i="18"/>
  <c r="BY128" i="18"/>
  <c r="BF128" i="18"/>
  <c r="BF130" i="18"/>
  <c r="BF112" i="18"/>
  <c r="AK24" i="18" l="1"/>
  <c r="AK17" i="18"/>
  <c r="AK31" i="18"/>
  <c r="AK18" i="18"/>
  <c r="AK9" i="18"/>
  <c r="AK27" i="18"/>
  <c r="AK29" i="18"/>
  <c r="AK26" i="18"/>
  <c r="AK20" i="18"/>
  <c r="AK13" i="18"/>
  <c r="AK32" i="18"/>
  <c r="AJ26" i="18"/>
  <c r="AJ17" i="18"/>
  <c r="AJ24" i="18"/>
  <c r="AJ20" i="18"/>
  <c r="AJ27" i="18"/>
  <c r="AJ18" i="18"/>
  <c r="AJ31" i="18"/>
  <c r="AJ32" i="18"/>
  <c r="AJ13" i="18"/>
  <c r="AJ9" i="18"/>
  <c r="AJ29" i="18"/>
  <c r="AK44" i="18"/>
  <c r="AK67" i="18"/>
  <c r="AK173" i="18"/>
  <c r="AK106" i="18"/>
  <c r="AK96" i="18"/>
  <c r="AK139" i="18"/>
  <c r="AK102" i="18"/>
  <c r="AK149" i="18"/>
  <c r="AK46" i="18"/>
  <c r="AK168" i="18"/>
  <c r="AK28" i="18"/>
  <c r="AK30" i="18"/>
  <c r="AK115" i="18"/>
  <c r="AK22" i="18"/>
  <c r="AK14" i="18"/>
  <c r="AK55" i="18"/>
  <c r="AK119" i="18"/>
  <c r="AK34" i="18"/>
  <c r="AK19" i="18"/>
  <c r="AK58" i="18"/>
  <c r="AK49" i="18"/>
  <c r="AK66" i="18"/>
  <c r="AK138" i="18"/>
  <c r="AK53" i="18"/>
  <c r="AK60" i="18"/>
  <c r="AK57" i="18"/>
  <c r="AK56" i="18"/>
  <c r="AK116" i="18"/>
  <c r="AK16" i="18"/>
  <c r="AK48" i="18"/>
  <c r="AK42" i="18"/>
  <c r="AK62" i="18"/>
  <c r="AK97" i="18"/>
  <c r="AK132" i="18"/>
  <c r="AK21" i="18"/>
  <c r="AK15" i="18"/>
  <c r="AK120" i="18"/>
  <c r="AK150" i="18"/>
  <c r="AK141" i="18"/>
  <c r="AK43" i="18"/>
  <c r="AK172" i="18"/>
  <c r="AK25" i="18"/>
  <c r="AK98" i="18"/>
  <c r="AK47" i="18"/>
  <c r="AK38" i="18"/>
  <c r="AK52" i="18"/>
  <c r="AK50" i="18"/>
  <c r="AK178" i="18"/>
  <c r="AK54" i="18"/>
  <c r="AK142" i="18"/>
  <c r="AK123" i="18"/>
  <c r="AK61" i="18"/>
  <c r="AK69" i="18"/>
  <c r="AK23" i="18"/>
  <c r="AK12" i="18"/>
  <c r="AK40" i="18"/>
  <c r="AK51" i="18"/>
  <c r="AK179" i="18"/>
  <c r="AK59" i="18"/>
  <c r="AK45" i="18"/>
  <c r="AJ53" i="18"/>
  <c r="AJ139" i="18"/>
  <c r="AJ52" i="18"/>
  <c r="AJ56" i="18"/>
  <c r="AJ38" i="18"/>
  <c r="AJ123" i="18"/>
  <c r="AJ168" i="18"/>
  <c r="AJ43" i="18"/>
  <c r="AJ116" i="18"/>
  <c r="AJ119" i="18"/>
  <c r="AJ61" i="18"/>
  <c r="AJ25" i="18"/>
  <c r="AJ141" i="18"/>
  <c r="AJ60" i="18"/>
  <c r="AJ57" i="18"/>
  <c r="AJ98" i="18"/>
  <c r="AJ50" i="18"/>
  <c r="AJ23" i="18"/>
  <c r="AJ28" i="18"/>
  <c r="AJ48" i="18"/>
  <c r="AJ149" i="18"/>
  <c r="AJ178" i="18"/>
  <c r="AJ142" i="18"/>
  <c r="AJ19" i="18"/>
  <c r="AJ49" i="18"/>
  <c r="AJ55" i="18"/>
  <c r="AJ66" i="18"/>
  <c r="AJ115" i="18"/>
  <c r="AJ150" i="18"/>
  <c r="AJ69" i="18"/>
  <c r="AJ21" i="18"/>
  <c r="AJ30" i="18"/>
  <c r="AJ67" i="18"/>
  <c r="AJ14" i="18"/>
  <c r="AJ62" i="18"/>
  <c r="AJ15" i="18"/>
  <c r="AJ12" i="18"/>
  <c r="AJ120" i="18"/>
  <c r="AJ173" i="18"/>
  <c r="AJ47" i="18"/>
  <c r="AJ54" i="18"/>
  <c r="AJ51" i="18"/>
  <c r="AJ138" i="18"/>
  <c r="AJ179" i="18"/>
  <c r="AJ59" i="18"/>
  <c r="AJ40" i="18"/>
  <c r="AJ44" i="18"/>
  <c r="AJ58" i="18"/>
  <c r="AJ97" i="18"/>
  <c r="AJ96" i="18"/>
  <c r="AJ102" i="18"/>
  <c r="AJ46" i="18"/>
  <c r="AJ45" i="18"/>
  <c r="AJ106" i="18"/>
  <c r="AJ22" i="18"/>
  <c r="AJ42" i="18"/>
  <c r="AJ16" i="18"/>
  <c r="AJ172" i="18"/>
  <c r="AJ34" i="18"/>
  <c r="AJ132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J180" i="18"/>
  <c r="BI180" i="18"/>
  <c r="BY65" i="18"/>
  <c r="BZ65" i="18" s="1"/>
  <c r="BY161" i="18"/>
  <c r="BL161" i="18"/>
  <c r="BY64" i="18"/>
  <c r="BL64" i="18"/>
  <c r="BY160" i="18"/>
  <c r="BL160" i="18"/>
  <c r="BY162" i="18"/>
  <c r="BL162" i="18"/>
  <c r="BY163" i="18"/>
  <c r="BL163" i="18"/>
  <c r="BY134" i="18"/>
  <c r="BL134" i="18"/>
  <c r="BY135" i="18"/>
  <c r="BL135" i="18"/>
  <c r="BY175" i="18"/>
  <c r="BL175" i="18"/>
  <c r="BY72" i="18"/>
  <c r="BL72" i="18"/>
  <c r="BY100" i="18"/>
  <c r="BL100" i="18"/>
  <c r="BY101" i="18"/>
  <c r="BL101" i="18"/>
  <c r="BY148" i="18"/>
  <c r="BL148" i="18"/>
  <c r="BY111" i="18"/>
  <c r="BL111" i="18"/>
  <c r="BF111" i="18"/>
  <c r="BY42" i="18"/>
  <c r="BF42" i="18"/>
  <c r="BY23" i="18"/>
  <c r="BF23" i="18"/>
  <c r="BF48" i="18"/>
  <c r="BF19" i="18"/>
  <c r="BF43" i="18"/>
  <c r="BY77" i="18"/>
  <c r="BY80" i="18"/>
  <c r="BY92" i="18"/>
  <c r="BY81" i="18"/>
  <c r="BY90" i="18"/>
  <c r="BY88" i="18"/>
  <c r="BY78" i="18"/>
  <c r="BY87" i="18"/>
  <c r="BY95" i="18"/>
  <c r="BY93" i="18"/>
  <c r="BY83" i="18"/>
  <c r="BZ83" i="18" s="1"/>
  <c r="BY85" i="18"/>
  <c r="BY91" i="18"/>
  <c r="BF91" i="18"/>
  <c r="BF28" i="18"/>
  <c r="BF29" i="18"/>
  <c r="BF178" i="18"/>
  <c r="BF179" i="18"/>
  <c r="BY126" i="18"/>
  <c r="BL126" i="18"/>
  <c r="BF126" i="18"/>
  <c r="BY125" i="18"/>
  <c r="BL125" i="18"/>
  <c r="BF125" i="18"/>
  <c r="BY36" i="18"/>
  <c r="BL36" i="18"/>
  <c r="BF36" i="18"/>
  <c r="BY158" i="18"/>
  <c r="BL158" i="18"/>
  <c r="BF158" i="18"/>
  <c r="BY166" i="18"/>
  <c r="BL166" i="18"/>
  <c r="BF166" i="18"/>
  <c r="BY136" i="18"/>
  <c r="BZ136" i="18" s="1"/>
  <c r="BF136" i="18"/>
  <c r="BY159" i="18"/>
  <c r="BL159" i="18"/>
  <c r="BF159" i="18"/>
  <c r="BY164" i="18"/>
  <c r="BL164" i="18"/>
  <c r="BF164" i="18"/>
  <c r="BY39" i="18"/>
  <c r="BL39" i="18"/>
  <c r="BF39" i="18"/>
  <c r="BY76" i="18"/>
  <c r="BL76" i="18"/>
  <c r="BF76" i="18"/>
  <c r="BY145" i="18"/>
  <c r="BL145" i="18"/>
  <c r="BF145" i="18"/>
  <c r="BY124" i="18"/>
  <c r="BL124" i="18"/>
  <c r="BF124" i="18"/>
  <c r="BY152" i="18"/>
  <c r="BL152" i="18"/>
  <c r="BF152" i="18"/>
  <c r="BY167" i="18"/>
  <c r="BL167" i="18"/>
  <c r="BF167" i="18"/>
  <c r="BY157" i="18"/>
  <c r="BL157" i="18"/>
  <c r="BF157" i="18"/>
  <c r="BY137" i="18"/>
  <c r="BL137" i="18"/>
  <c r="BF137" i="18"/>
  <c r="BY165" i="18"/>
  <c r="BL165" i="18"/>
  <c r="BF165" i="18"/>
  <c r="BY140" i="18"/>
  <c r="BL140" i="18"/>
  <c r="BF140" i="18"/>
  <c r="BY151" i="18"/>
  <c r="BL151" i="18"/>
  <c r="BF151" i="18"/>
  <c r="BY143" i="18"/>
  <c r="BL143" i="18"/>
  <c r="BF143" i="18"/>
  <c r="BF99" i="18"/>
  <c r="BF34" i="18"/>
  <c r="BF49" i="18"/>
  <c r="BF40" i="18"/>
  <c r="BF173" i="18"/>
  <c r="BF172" i="18"/>
  <c r="BF115" i="18"/>
  <c r="BF116" i="18"/>
  <c r="BF117" i="18"/>
  <c r="BF150" i="18"/>
  <c r="BF149" i="18"/>
  <c r="BF69" i="18"/>
  <c r="BF123" i="18"/>
  <c r="BF102" i="18"/>
  <c r="BF25" i="18"/>
  <c r="BF30" i="18"/>
  <c r="BF45" i="18"/>
  <c r="BF44" i="18"/>
  <c r="BF132" i="18"/>
  <c r="BF14" i="18"/>
  <c r="BF66" i="18"/>
  <c r="BF63" i="18"/>
  <c r="BF62" i="18"/>
  <c r="BF61" i="18"/>
  <c r="BF15" i="18"/>
  <c r="BZ21" i="18"/>
  <c r="BF21" i="18"/>
  <c r="BF22" i="18"/>
  <c r="BF38" i="18"/>
  <c r="BF122" i="18"/>
  <c r="BF121" i="18"/>
  <c r="BF120" i="18"/>
  <c r="BF168" i="18"/>
  <c r="BF106" i="18"/>
  <c r="BF139" i="18"/>
  <c r="BF47" i="18"/>
  <c r="BF52" i="18"/>
  <c r="BF54" i="18"/>
  <c r="BF56" i="18"/>
  <c r="BF51" i="18"/>
  <c r="BF53" i="18"/>
  <c r="BF60" i="18"/>
  <c r="BF58" i="18"/>
  <c r="BY57" i="18"/>
  <c r="BF57" i="18"/>
  <c r="BY97" i="18"/>
  <c r="BL97" i="18"/>
  <c r="BF97" i="18"/>
  <c r="BY98" i="18"/>
  <c r="BL98" i="18"/>
  <c r="BF98" i="18"/>
  <c r="BY96" i="18"/>
  <c r="BL96" i="18"/>
  <c r="BF96" i="18"/>
  <c r="BY138" i="18"/>
  <c r="BL138" i="18"/>
  <c r="BF138" i="18"/>
  <c r="BY144" i="18"/>
  <c r="BF144" i="18"/>
  <c r="BY170" i="18"/>
  <c r="BF170" i="18"/>
  <c r="BY169" i="18"/>
  <c r="BY171" i="18"/>
  <c r="BF171" i="18"/>
  <c r="BY17" i="18"/>
  <c r="BF17" i="18"/>
  <c r="BY18" i="18"/>
  <c r="BF18" i="18"/>
  <c r="BY107" i="18"/>
  <c r="BF107" i="18"/>
  <c r="BY110" i="18"/>
  <c r="BF110" i="18"/>
  <c r="BY108" i="18"/>
  <c r="BF108" i="18"/>
  <c r="BY32" i="18"/>
  <c r="BY31" i="18"/>
  <c r="BY20" i="18"/>
  <c r="BY105" i="18"/>
  <c r="BF105" i="18"/>
  <c r="BY147" i="18"/>
  <c r="BF147" i="18"/>
  <c r="BY153" i="18"/>
  <c r="BF153" i="18"/>
  <c r="BY24" i="18"/>
  <c r="BF24" i="18"/>
  <c r="BY114" i="18"/>
  <c r="BF114" i="18"/>
  <c r="BY155" i="18"/>
  <c r="BF155" i="18"/>
  <c r="BY154" i="18"/>
  <c r="BF154" i="18"/>
  <c r="BY109" i="18"/>
  <c r="BF109" i="18"/>
  <c r="BY129" i="18"/>
  <c r="BF129" i="18"/>
  <c r="BY104" i="18"/>
  <c r="BF104" i="18"/>
  <c r="BY177" i="18"/>
  <c r="BF177" i="18"/>
  <c r="BY176" i="18"/>
  <c r="BF176" i="18"/>
  <c r="BY26" i="18"/>
  <c r="BF26" i="18"/>
  <c r="BY127" i="18"/>
  <c r="BF127" i="18"/>
  <c r="BY27" i="18"/>
  <c r="BF27" i="18"/>
  <c r="BY131" i="18"/>
  <c r="BF131" i="18"/>
  <c r="BY146" i="18"/>
  <c r="BF146" i="18"/>
  <c r="BY133" i="18"/>
  <c r="BF133" i="18"/>
  <c r="BY13" i="18"/>
  <c r="BF13" i="18"/>
  <c r="BY156" i="18"/>
  <c r="BF156" i="18"/>
  <c r="BY113" i="18"/>
  <c r="BF113" i="18"/>
  <c r="BY174" i="18"/>
  <c r="BF174" i="18"/>
  <c r="BY118" i="18"/>
  <c r="BF118" i="18"/>
  <c r="BY9" i="18"/>
  <c r="BL9" i="18"/>
  <c r="BF9" i="18"/>
  <c r="BF119" i="18"/>
  <c r="BF142" i="18"/>
  <c r="BF46" i="18"/>
  <c r="BY67" i="18"/>
  <c r="BF67" i="18"/>
  <c r="BZ64" i="18" l="1"/>
  <c r="BZ161" i="18"/>
  <c r="BZ175" i="18"/>
  <c r="BZ162" i="18"/>
  <c r="BZ160" i="18"/>
  <c r="BZ148" i="18"/>
  <c r="BZ15" i="18"/>
  <c r="BZ66" i="18"/>
  <c r="BZ45" i="18"/>
  <c r="BZ117" i="18"/>
  <c r="BZ173" i="18"/>
  <c r="BZ99" i="18"/>
  <c r="BZ165" i="18"/>
  <c r="BZ125" i="18"/>
  <c r="BZ126" i="18"/>
  <c r="BZ28" i="18"/>
  <c r="BZ93" i="18"/>
  <c r="BZ23" i="18"/>
  <c r="BZ101" i="18"/>
  <c r="BZ80" i="18"/>
  <c r="BZ25" i="18"/>
  <c r="BZ149" i="18"/>
  <c r="BZ115" i="18"/>
  <c r="BZ49" i="18"/>
  <c r="BZ151" i="18"/>
  <c r="BZ158" i="18"/>
  <c r="BZ179" i="18"/>
  <c r="BZ91" i="18"/>
  <c r="BZ90" i="18"/>
  <c r="BZ77" i="18"/>
  <c r="BZ43" i="18"/>
  <c r="BZ42" i="18"/>
  <c r="BZ119" i="18"/>
  <c r="BZ129" i="18"/>
  <c r="BZ114" i="18"/>
  <c r="BZ108" i="18"/>
  <c r="BZ17" i="18"/>
  <c r="BZ97" i="18"/>
  <c r="BZ53" i="18"/>
  <c r="BZ52" i="18"/>
  <c r="BZ168" i="18"/>
  <c r="BZ38" i="18"/>
  <c r="BZ124" i="18"/>
  <c r="BZ39" i="18"/>
  <c r="BZ135" i="18"/>
  <c r="BZ87" i="18"/>
  <c r="BZ81" i="18"/>
  <c r="BZ134" i="18"/>
  <c r="BZ13" i="18"/>
  <c r="BZ27" i="18"/>
  <c r="BZ177" i="18"/>
  <c r="BZ153" i="18"/>
  <c r="BZ31" i="18"/>
  <c r="BZ169" i="18"/>
  <c r="BZ56" i="18"/>
  <c r="BZ139" i="18"/>
  <c r="BZ121" i="18"/>
  <c r="BZ76" i="18"/>
  <c r="BZ159" i="18"/>
  <c r="BZ174" i="18"/>
  <c r="BZ133" i="18"/>
  <c r="BZ67" i="18"/>
  <c r="BZ9" i="18"/>
  <c r="BZ131" i="18"/>
  <c r="BZ176" i="18"/>
  <c r="BZ109" i="18"/>
  <c r="BZ20" i="18"/>
  <c r="BZ110" i="18"/>
  <c r="BZ138" i="18"/>
  <c r="BZ57" i="18"/>
  <c r="BZ51" i="18"/>
  <c r="BZ47" i="18"/>
  <c r="BZ120" i="18"/>
  <c r="BZ22" i="18"/>
  <c r="BM180" i="18"/>
  <c r="BZ46" i="18"/>
  <c r="BZ44" i="18"/>
  <c r="BZ102" i="18"/>
  <c r="BZ172" i="18"/>
  <c r="BZ34" i="18"/>
  <c r="BZ36" i="18"/>
  <c r="BZ178" i="18"/>
  <c r="BZ127" i="18"/>
  <c r="BZ155" i="18"/>
  <c r="BZ147" i="18"/>
  <c r="BZ18" i="18"/>
  <c r="BZ170" i="18"/>
  <c r="BZ98" i="18"/>
  <c r="BZ60" i="18"/>
  <c r="BZ54" i="18"/>
  <c r="BZ106" i="18"/>
  <c r="BZ122" i="18"/>
  <c r="BZ152" i="18"/>
  <c r="BZ113" i="18"/>
  <c r="BZ61" i="18"/>
  <c r="BZ14" i="18"/>
  <c r="BZ69" i="18"/>
  <c r="BZ116" i="18"/>
  <c r="BZ40" i="18"/>
  <c r="BZ143" i="18"/>
  <c r="BZ78" i="18"/>
  <c r="BZ19" i="18"/>
  <c r="BZ63" i="18"/>
  <c r="BZ32" i="18"/>
  <c r="BZ104" i="18"/>
  <c r="BZ150" i="18"/>
  <c r="BZ146" i="18"/>
  <c r="BZ92" i="18"/>
  <c r="BZ163" i="18"/>
  <c r="BZ156" i="18"/>
  <c r="BZ26" i="18"/>
  <c r="BZ105" i="18"/>
  <c r="BZ144" i="18"/>
  <c r="BZ123" i="18"/>
  <c r="BZ88" i="18"/>
  <c r="BZ118" i="18"/>
  <c r="BZ95" i="18"/>
  <c r="BZ100" i="18"/>
  <c r="BZ24" i="18"/>
  <c r="BZ171" i="18"/>
  <c r="BZ30" i="18"/>
  <c r="BZ142" i="18"/>
  <c r="BZ85" i="18"/>
  <c r="BZ111" i="18"/>
  <c r="BZ62" i="18"/>
  <c r="BZ137" i="18"/>
  <c r="BZ154" i="18"/>
  <c r="BZ107" i="18"/>
  <c r="BZ58" i="18"/>
  <c r="BZ132" i="18"/>
  <c r="BZ29" i="18"/>
  <c r="BZ48" i="18"/>
  <c r="BZ72" i="18"/>
  <c r="BZ157" i="18"/>
  <c r="BZ145" i="18"/>
  <c r="BY180" i="18"/>
  <c r="BZ167" i="18"/>
  <c r="BZ166" i="18"/>
  <c r="BZ96" i="18"/>
  <c r="BZ140" i="18"/>
  <c r="BZ164" i="18"/>
  <c r="BL180" i="18"/>
  <c r="BZ180" i="1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<sst xmlns="http://schemas.openxmlformats.org/spreadsheetml/2006/main" count="4664" uniqueCount="408">
  <si>
    <t>TIPO PLAN</t>
  </si>
  <si>
    <t>DIRECCIÓN</t>
  </si>
  <si>
    <t>Grupo</t>
  </si>
  <si>
    <t>DIRECCIÓN DE COMUNICACIÓN</t>
  </si>
  <si>
    <t>MATRIZ POA 2025</t>
  </si>
  <si>
    <t xml:space="preserve">SECTOR: </t>
  </si>
  <si>
    <t>RESPONSABLES</t>
  </si>
  <si>
    <t>ALINEACIÓN ESTRATÉGICA</t>
  </si>
  <si>
    <t>Gestión de Gasto Permanente 
/
Proyecto de Inversión</t>
  </si>
  <si>
    <t>PROYECTOS DE INVERSIÓN</t>
  </si>
  <si>
    <t>METAS</t>
  </si>
  <si>
    <t>ACTIVIDAD</t>
  </si>
  <si>
    <t>OBRAS</t>
  </si>
  <si>
    <t>PRESUPUESTO</t>
  </si>
  <si>
    <t>REFERENCIAL</t>
  </si>
  <si>
    <t xml:space="preserve">Objetivo Operativo 
/
Objetivo de Gestión PMDOT
</t>
  </si>
  <si>
    <t>Meta PMDOT al 2033</t>
  </si>
  <si>
    <t>Valor de la Meta PMDOT anualizada para 2025</t>
  </si>
  <si>
    <t>Programa</t>
  </si>
  <si>
    <t>Indicador</t>
  </si>
  <si>
    <t>Meta 2025</t>
  </si>
  <si>
    <t xml:space="preserve">Fórmula de cálculo </t>
  </si>
  <si>
    <r>
      <t xml:space="preserve">Tipo de Meta
</t>
    </r>
    <r>
      <rPr>
        <sz val="8"/>
        <color theme="0"/>
        <rFont val="Aptos Narrow"/>
        <family val="2"/>
        <scheme val="minor"/>
      </rPr>
      <t>(Acumulativa o Discreta)</t>
    </r>
  </si>
  <si>
    <r>
      <t xml:space="preserve">Calendarización de la Meta
</t>
    </r>
    <r>
      <rPr>
        <sz val="8"/>
        <color theme="0"/>
        <rFont val="Aptos Narrow"/>
        <family val="2"/>
        <scheme val="minor"/>
      </rPr>
      <t>(Debe ser consistente con el valor de la meta para 2025, con el tipo de meta y su calendarización acorde con el flujo de recursos en los casos pertinentes)</t>
    </r>
  </si>
  <si>
    <t>Nombre de la Actividad</t>
  </si>
  <si>
    <t xml:space="preserve">¿La actividad es tipo obra?
(SI o NO) </t>
  </si>
  <si>
    <r>
      <t xml:space="preserve">subTarea
</t>
    </r>
    <r>
      <rPr>
        <sz val="8"/>
        <color theme="1"/>
        <rFont val="Aptos Narrow"/>
        <family val="2"/>
        <scheme val="minor"/>
      </rPr>
      <t>(Solo para  actividades que no sean obras)</t>
    </r>
  </si>
  <si>
    <r>
      <t xml:space="preserve">Fecha de Inicio
</t>
    </r>
    <r>
      <rPr>
        <sz val="8"/>
        <color theme="1"/>
        <rFont val="Aptos Narrow"/>
        <family val="2"/>
        <scheme val="minor"/>
      </rPr>
      <t>(Tarea)</t>
    </r>
  </si>
  <si>
    <r>
      <t xml:space="preserve">Fecha Fin
</t>
    </r>
    <r>
      <rPr>
        <sz val="8"/>
        <color theme="1"/>
        <rFont val="Aptos Narrow"/>
        <family val="2"/>
        <scheme val="minor"/>
      </rPr>
      <t>(Tarea)</t>
    </r>
  </si>
  <si>
    <r>
      <t xml:space="preserve">Nombre de la Obra
</t>
    </r>
    <r>
      <rPr>
        <sz val="8"/>
        <color theme="1"/>
        <rFont val="Aptos Narrow"/>
        <family val="2"/>
        <scheme val="minor"/>
      </rPr>
      <t>(Solo para Actividades tipo obra)</t>
    </r>
  </si>
  <si>
    <t>Tipo de obra</t>
  </si>
  <si>
    <t>Fase de obras</t>
  </si>
  <si>
    <r>
      <t xml:space="preserve">Fecha de Inicio
</t>
    </r>
    <r>
      <rPr>
        <sz val="8"/>
        <color theme="1"/>
        <rFont val="Aptos Narrow"/>
        <family val="2"/>
        <scheme val="minor"/>
      </rPr>
      <t>(Fase)</t>
    </r>
  </si>
  <si>
    <r>
      <t xml:space="preserve">Fecha Fin
</t>
    </r>
    <r>
      <rPr>
        <sz val="8"/>
        <color theme="1"/>
        <rFont val="Aptos Narrow"/>
        <family val="2"/>
        <scheme val="minor"/>
      </rPr>
      <t>(Fase)</t>
    </r>
  </si>
  <si>
    <r>
      <t xml:space="preserve">Cronograma de Avance físico
</t>
    </r>
    <r>
      <rPr>
        <sz val="8"/>
        <color theme="1"/>
        <rFont val="Aptos Narrow"/>
        <family val="2"/>
        <scheme val="minor"/>
      </rPr>
      <t>(Solo para fase de ejecución)</t>
    </r>
  </si>
  <si>
    <t>Partida Presupuestaria</t>
  </si>
  <si>
    <t>Presupuesto por Tipo de Fuente</t>
  </si>
  <si>
    <t>Presupuesto 2025 Anual</t>
  </si>
  <si>
    <t>Cronograma Valorado</t>
  </si>
  <si>
    <t>RESPONSABLE</t>
  </si>
  <si>
    <t>Sector</t>
  </si>
  <si>
    <t>Entidad Responsable</t>
  </si>
  <si>
    <t>Entidad Ejecutora</t>
  </si>
  <si>
    <t>Tipo de proyecto</t>
  </si>
  <si>
    <t>Prioridad
(1, 2 o 3)</t>
  </si>
  <si>
    <t>Vigencia</t>
  </si>
  <si>
    <t>Objetivo general</t>
  </si>
  <si>
    <t>Componentes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</si>
  <si>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</si>
  <si>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</si>
  <si>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</si>
  <si>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</si>
  <si>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</si>
  <si>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</si>
  <si>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</si>
  <si>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</si>
  <si>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</si>
  <si>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</si>
  <si>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</si>
  <si>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</si>
  <si>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Tarea</t>
  </si>
  <si>
    <r>
      <t xml:space="preserve">SubTarea
</t>
    </r>
    <r>
      <rPr>
        <sz val="8"/>
        <color theme="1"/>
        <rFont val="Aptos Narrow"/>
        <family val="2"/>
        <scheme val="minor"/>
      </rPr>
      <t>(Solo para  actividades que no sean obras)</t>
    </r>
  </si>
  <si>
    <r>
      <t xml:space="preserve">Fecha de Inicio
</t>
    </r>
    <r>
      <rPr>
        <sz val="8"/>
        <color theme="1"/>
        <rFont val="Aptos Narrow"/>
        <family val="2"/>
        <scheme val="minor"/>
      </rPr>
      <t>(subTarea)</t>
    </r>
  </si>
  <si>
    <r>
      <t xml:space="preserve">Fecha Fin
</t>
    </r>
    <r>
      <rPr>
        <sz val="8"/>
        <color theme="1"/>
        <rFont val="Aptos Narrow"/>
        <family val="2"/>
        <scheme val="minor"/>
      </rPr>
      <t>(subTarea)</t>
    </r>
  </si>
  <si>
    <t>Partida presupuestaria</t>
  </si>
  <si>
    <t>Asignación Municipal</t>
  </si>
  <si>
    <r>
      <t xml:space="preserve">Recurso de Asignación Municipal destinado para GAP </t>
    </r>
    <r>
      <rPr>
        <sz val="8"/>
        <color theme="1"/>
        <rFont val="Aptos Narrow"/>
        <family val="2"/>
        <scheme val="minor"/>
      </rPr>
      <t>(SI/NO)</t>
    </r>
  </si>
  <si>
    <t>Fondos Propios</t>
  </si>
  <si>
    <t>Total</t>
  </si>
  <si>
    <t>Comprobación</t>
  </si>
  <si>
    <t>Desarrollo Económico y Productivo</t>
  </si>
  <si>
    <t>EPM Gestión de Destino Turístico</t>
  </si>
  <si>
    <t>Plan Anual de Gasto Permanente</t>
  </si>
  <si>
    <t>Impulsar el desarrollo del turismo sostenible en el Distrito Metropolitano de Quito con la oferta de productos y servicios de calidad, innovadores y accesibles para residentes y y visitantes nacionales e internacionales.</t>
  </si>
  <si>
    <t>N/A</t>
  </si>
  <si>
    <t>Fortalecimiento institucional</t>
  </si>
  <si>
    <t>Gestión Administrativa</t>
  </si>
  <si>
    <t>Porcentaje de adjudicación del PAC de gasto corriente</t>
  </si>
  <si>
    <t>Adjudicar el 100% de procesos del PAC de gasto corriente al 2025</t>
  </si>
  <si>
    <t>Número de procesos adjudicados / Total de procesos del PAC</t>
  </si>
  <si>
    <t>Acumulativa</t>
  </si>
  <si>
    <t>Provisión de Bienes y servicios para la correcta operatividad de la Empresa</t>
  </si>
  <si>
    <t>NO</t>
  </si>
  <si>
    <t>Contribución 5 x mil</t>
  </si>
  <si>
    <t>A ENTIDADES DEL PRESUPUESTO DEL ESTADO</t>
  </si>
  <si>
    <t>SERVICIO DE AUDITORIA</t>
  </si>
  <si>
    <t>SERVICIO DE AUDITORÍA EXTERNA PARA TELEFERICO PROYECTO CRUZ LOMA 2022 Y 2023</t>
  </si>
  <si>
    <t>Pago de Gastos Bancarios</t>
  </si>
  <si>
    <t xml:space="preserve">COMISIONES BANCARIAS </t>
  </si>
  <si>
    <t>1709369316 Giselle Alejandra Narváez Pacheco gnarvaez@quito-turismo.gob.ec</t>
  </si>
  <si>
    <t>Actualización de licencia de un sistema jurídico de consulta.</t>
  </si>
  <si>
    <t>ARRENDAMIENTO Y LICENCIAS DE USO DE PAQUETES INFORMÁTICOS</t>
  </si>
  <si>
    <t xml:space="preserve">1710735190 Carlos Javier Pacha Andrango jpacha@quito-turismo.gob.ec </t>
  </si>
  <si>
    <t>DESARROLLO DE SISTEMAS INFORMATICOS</t>
  </si>
  <si>
    <t>Mantenimiento preventivo y correctivo del aire acondicionado y UPS del centro de datos</t>
  </si>
  <si>
    <t>MAQUINARIAS Y EQUIPOS</t>
  </si>
  <si>
    <t>Renovar y actualizar licencias Adobe</t>
  </si>
  <si>
    <t>Renovación de la Suscripción de licencias Office 365</t>
  </si>
  <si>
    <t xml:space="preserve">Suscripción de licencia de gestión de soporte </t>
  </si>
  <si>
    <t>MANTENIMIENTO Y REPARACION DE EQUIPOS Y SISTEMAS INFORMATICOS</t>
  </si>
  <si>
    <t>Servicio de mantenimiento preventivo y correctivo de equipos informáticos y tecnológicos (computadores, escaners, proyectores impresoras, y otros)</t>
  </si>
  <si>
    <t xml:space="preserve">Adquisición accesorios informáticos, partes y piezas de equipos informáticos </t>
  </si>
  <si>
    <t>EQUIPOS,  SISTEMAS Y PAQUETES INFORMATICOS</t>
  </si>
  <si>
    <t>Servicio básico de internet y enlace de datos</t>
  </si>
  <si>
    <t xml:space="preserve">TELECOMUNICACIONES </t>
  </si>
  <si>
    <t>Servicio de datos móviles (2024-2025)</t>
  </si>
  <si>
    <t>Renovar y actualizar licencias antivirus</t>
  </si>
  <si>
    <t>Adquisición de una solución de respaldos</t>
  </si>
  <si>
    <t>Renovación de hosting</t>
  </si>
  <si>
    <t>Adquisición de suscripción de Power BI</t>
  </si>
  <si>
    <t>Suscripción de zoom para videoconferencia</t>
  </si>
  <si>
    <t>Suscripción Mailchimp para envió masivo de correos electrónico</t>
  </si>
  <si>
    <t>Licencias Sketch Up y autocad</t>
  </si>
  <si>
    <t>Renovación de licencia de uso del programa geográfica GIS</t>
  </si>
  <si>
    <t>Mantenimiento de Servidores</t>
  </si>
  <si>
    <t>Servicio de mantenimiento preventivo de computadores con vigencia tecnológica</t>
  </si>
  <si>
    <t>Servicio de mantenimiento preventivo de impresoras con vigencia tecnológica</t>
  </si>
  <si>
    <t>Mantenimiento servidor NAS</t>
  </si>
  <si>
    <t>Adquisición de servidores y almacenamiento</t>
  </si>
  <si>
    <t>Servicio de datos móviles (2025-2026)</t>
  </si>
  <si>
    <t>Mantenimiento central telefónica</t>
  </si>
  <si>
    <t>Adquisición de monitores</t>
  </si>
  <si>
    <t>Adquisicón de scanner</t>
  </si>
  <si>
    <t>Adquisión de proyectores</t>
  </si>
  <si>
    <t xml:space="preserve">Mantenimiento de pantallas </t>
  </si>
  <si>
    <t>Mantenimiento de tablets</t>
  </si>
  <si>
    <t>Mantenimiento de equipos de networking</t>
  </si>
  <si>
    <t>Adquisición de garantías para la central telefónica</t>
  </si>
  <si>
    <t>GARANTÍA EXTENDIDA DE BIENES</t>
  </si>
  <si>
    <t>Adquisición de garantías del NAS</t>
  </si>
  <si>
    <t>Solución de seguridad informática</t>
  </si>
  <si>
    <t>Servicio de agencia de Publicidad especializada en pauta para difundir las acciones de Quito Turismo a nivel nacional y local</t>
  </si>
  <si>
    <t>DIFUSIÓN, INFORMACIÓN Y PUBLICIDAD</t>
  </si>
  <si>
    <t>Gestionar la contratación del Servicio monitoreo de medios de comunicación para determinar el impacto de la información generada por Quito Turismo y el destino Quito</t>
  </si>
  <si>
    <t>SERVICIO DE MONITOREO DE INFORMACION TELEVISIÓN, RADIO, PRENSA</t>
  </si>
  <si>
    <t>Gestionar la contratación para la elaboración de material POP (Impresión de material promocional)</t>
  </si>
  <si>
    <t xml:space="preserve">Gestionar la contratación para el mantenimiento de equipos para producción audivisual </t>
  </si>
  <si>
    <t>Mantenimiento de Equipos</t>
  </si>
  <si>
    <t>1720200482 Javier Andrés Quishpe Chillagano jquishpe@quito-turismo.gob.ec</t>
  </si>
  <si>
    <t>Maquinarias y equipos</t>
  </si>
  <si>
    <t>Repuestos y accesorios</t>
  </si>
  <si>
    <t>Servicio de vigilancia</t>
  </si>
  <si>
    <t>Vehiculos</t>
  </si>
  <si>
    <t>Adquisición de accesorios para el parque automotor de la EPMGDT</t>
  </si>
  <si>
    <t xml:space="preserve">Mantenimiento de Edificios administrados por Quito Turismo </t>
  </si>
  <si>
    <t>Edificios, locales, residencias y cableado</t>
  </si>
  <si>
    <t>Tasas generales</t>
  </si>
  <si>
    <t>Agua potable</t>
  </si>
  <si>
    <t>Energía eléctrica</t>
  </si>
  <si>
    <t>Materiales de oficina</t>
  </si>
  <si>
    <t>Contratación del servicio de agencias de viajes para la provisión de pasajes aéreos nacionales e internacionales para los servidores de la EPMGDT</t>
  </si>
  <si>
    <t>Pasajes al exterior</t>
  </si>
  <si>
    <t>Pasajes al interior</t>
  </si>
  <si>
    <t>Infraestructura</t>
  </si>
  <si>
    <t>Impuesto al Valor Agregado IVA</t>
  </si>
  <si>
    <t>Otros impuestos</t>
  </si>
  <si>
    <t>Parqueaderos</t>
  </si>
  <si>
    <t>Edificios, locales, residencias y parqueaderos</t>
  </si>
  <si>
    <t>Materiales de impresión</t>
  </si>
  <si>
    <t>Telecomunicaciones</t>
  </si>
  <si>
    <t>Correspondencia oficial dentro y fuera del país</t>
  </si>
  <si>
    <t>Servicio de correo</t>
  </si>
  <si>
    <t>Combustibles y lubricantes</t>
  </si>
  <si>
    <t>Almacenamiento embalaje y envase</t>
  </si>
  <si>
    <t>Servicio de impresión</t>
  </si>
  <si>
    <t>Edición, impresión</t>
  </si>
  <si>
    <t>Materiales de aseo</t>
  </si>
  <si>
    <t>Material de construcción</t>
  </si>
  <si>
    <t xml:space="preserve">Materiales de construcción </t>
  </si>
  <si>
    <t>Suministros de oficina</t>
  </si>
  <si>
    <t>Servicio de aseo</t>
  </si>
  <si>
    <t>Seguros</t>
  </si>
  <si>
    <t>Insumos, Bienes, Materiales y Suministros para la Construcción, Eléctricos, Plomería, Carpintería, Señalización Vial, Navegación y Contra Incendios</t>
  </si>
  <si>
    <t>Servicios de aseo</t>
  </si>
  <si>
    <t>Gestión de Producción</t>
  </si>
  <si>
    <t>Índice mensual de satisfacción del visitante no residente en el DMQ</t>
  </si>
  <si>
    <t>Sumatoria de las calificaciones de las preguntas de percepción realizadas a visitantes en los puntos de información turistica (5 parametros) / Total máximo de calificacióna alcanzar en la encuesta de satisfacción</t>
  </si>
  <si>
    <t>Discreta</t>
  </si>
  <si>
    <t>Provisión de bienes y servicios  para la correcta operatividad de las unidades de negocio y alianzas</t>
  </si>
  <si>
    <t>Arrendamiento de bienes</t>
  </si>
  <si>
    <t>1713855425  Mónica Catalina del Valle Vivanco mdelvalle@quito-turismo.gob.ec</t>
  </si>
  <si>
    <t>Servicio de capacitación turística para actores del sector turístico del Distrito Metropolitano de Quito</t>
  </si>
  <si>
    <t>Servicio de capacitación turística para el sector turístico del Distrito Metropolitano de Quito</t>
  </si>
  <si>
    <t>CAPACITACION PARA LA CIUDADANIA EN GENERAL</t>
  </si>
  <si>
    <t xml:space="preserve">Servicios de operación turística y logistica para el posicionamiento del destino turistico </t>
  </si>
  <si>
    <t>Servicio de impresión de blocks de formularios aplicados para actividades administrativas desarrolladas por la EPMGDT–Quito Turismo</t>
  </si>
  <si>
    <t>EDICION, IMPRESION, REPRODUCCION, PUBLICACIONES, SUSCRIPCIONES, FOTOCOPIADO, TRADUCCION, EMPASTADO, ENMARCACION, SERIGRAFIA, FOTOGRAFIA, CARNETIZACION, FILMACION E IMAGENES SATELITALES</t>
  </si>
  <si>
    <t>Obtención de la certificación internacional en la gestión de turismo sostenible para micro destinos y organizaciones asociadas en el Distrito Metropolitano de Quito</t>
  </si>
  <si>
    <t>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</t>
  </si>
  <si>
    <t>CONSULTORIA, ASESORIA E INVESTIGACION ESPECIALIZADA</t>
  </si>
  <si>
    <t>1719214247 Irene Carolina Guijarro Carrión iguijarro@quito-turismo.gob.ec</t>
  </si>
  <si>
    <t>SERVICIO DE RELACIONES PÚBLICAS Y REPRESENTACIÓN EN EL EXTERIOR PARA LA PROMOCIÓN DEL DESTINO QUITO PARA LOS MERCADOS DE AMÉRICA PARA LOS AÑOS 2024 Y 2025</t>
  </si>
  <si>
    <t>Servicio de Agencia de Marketing Tradicional para el mercado local y nacional durante el periodo 2025</t>
  </si>
  <si>
    <t>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</t>
  </si>
  <si>
    <t>Servicio de relaciones públicas y representación en el exterior para la promoción del destino Quito para los mercados de Europa y resto del mundo para los años 2024 y 2025</t>
  </si>
  <si>
    <t>Servicio de impresión de material promocional</t>
  </si>
  <si>
    <t>Provisión de bienes y servicios  para la correcta operatividad de las unidades de negocio, CEB, tiendas Quito (Adquisición de Mercadería a consignación)</t>
  </si>
  <si>
    <t>MINEROS (MERCADERIA A CONSIGNACION)</t>
  </si>
  <si>
    <t>Servicio de conexión de datos Datalink.</t>
  </si>
  <si>
    <t>Gastos bancarios por comisiones de ventas realizadas con tarjetas de crédito en las Unidades de Negocio.</t>
  </si>
  <si>
    <t>Habilitación Tienda Quito/aereopuerto</t>
  </si>
  <si>
    <t>Edificios, locales, residencias y cableado estructura (instalación, mantenimiento y reparación)</t>
  </si>
  <si>
    <t>Contratación de auditoria del CCMQ</t>
  </si>
  <si>
    <t xml:space="preserve">1720199577 María Belén Heredia Medina mheredia@quito-turismo.gob.ec </t>
  </si>
  <si>
    <t>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2025</t>
  </si>
  <si>
    <t>SERVICIO DE AGENCIA DE MARKETING TRADICIONAL PARA EL MERCADO LOCAL Y NACIONAL DURANTE EL PERIODO 2025</t>
  </si>
  <si>
    <t>SERVICIO DE RELACIONES PÚBLICAS Y REPRESENTACIÓN EN EL EXTERIOR PARA LA PROMOCIÓN DEL DESTINO QUITO PARA LOS MERCADOS DE EUROPA Y RESTO DEL MUNDO</t>
  </si>
  <si>
    <t>Capacitación para agentes de seguridad turistica</t>
  </si>
  <si>
    <t xml:space="preserve">Realizar el proceso administrativo para adquisición de tarjetas TCA </t>
  </si>
  <si>
    <t>Realizar el proceso administrativo para el pago de servicio de transporte a informadores turísticos, Convenio EMPSA</t>
  </si>
  <si>
    <t>TRANSPORTE DE PERSONAL</t>
  </si>
  <si>
    <t>1717327249 Jessica Fernanda Palomino Granda jpalomino@quito-turismo.gob.ec</t>
  </si>
  <si>
    <t>Viáticos y subsistencias en el interior</t>
  </si>
  <si>
    <t xml:space="preserve">VIATICOS Y SUBSISTENCIAS EN EL INTERIOR </t>
  </si>
  <si>
    <t xml:space="preserve">VIATICOS Y SUBSISTENCIAS EN EL EXTERIOR </t>
  </si>
  <si>
    <t>Adquisición del Reloj biométrico de la EPMGDT</t>
  </si>
  <si>
    <t>Gestión de Talento Humano</t>
  </si>
  <si>
    <t>Porcentaje de evaluaciones de desempeño</t>
  </si>
  <si>
    <t>Realizar el 100% de evaluaciones de desempeño en el 2025</t>
  </si>
  <si>
    <t>Número de servidores evaluados / Total de servidores</t>
  </si>
  <si>
    <t>Aseguramiento del cumplimiento de las actividades y servicios institucionales mediante la gestión del talento humano</t>
  </si>
  <si>
    <t>Gestión de la nómina de la Empresa</t>
  </si>
  <si>
    <t>REMUNERACIONES UNIFICADAS</t>
  </si>
  <si>
    <t xml:space="preserve">DECIMOTERCER SUELDO </t>
  </si>
  <si>
    <t xml:space="preserve">DECIMOCUARTO SUELDO </t>
  </si>
  <si>
    <t>SERVICIOS PERSONALES POR CONTRATO</t>
  </si>
  <si>
    <t xml:space="preserve">SUBROGACION </t>
  </si>
  <si>
    <t xml:space="preserve">ENCARGOS </t>
  </si>
  <si>
    <t xml:space="preserve">APORTE PATRONAL </t>
  </si>
  <si>
    <t>FONDO DE RESERVA</t>
  </si>
  <si>
    <t xml:space="preserve">COMPENSACION POR VACACIONES NO GOZADAS POR CESACION DE FUNCIONES </t>
  </si>
  <si>
    <t xml:space="preserve">HORAS EXTRAORDINARIAS Y SUPLEMENTARIAS </t>
  </si>
  <si>
    <t>SALARIOS UNIFICADOS</t>
  </si>
  <si>
    <t xml:space="preserve">COMPENSACION POR TRANSPORTE </t>
  </si>
  <si>
    <t xml:space="preserve">ALIMENTACION </t>
  </si>
  <si>
    <t>HONORARIOS POR CONTRATOS CIVILES DE SERVICIOS</t>
  </si>
  <si>
    <t>Adquisición de megafono para brigada de emergencia</t>
  </si>
  <si>
    <t>EDICIÓN, IMPRESIÓN, REPRODUCCIÓN, PUBLICACIONES, SUSCRIPCIONES, FOTOCOPIADO, TRADUCCIÓN, EMPASTADO, ENMARCACIÓN, SERIGRAFÍA, FOTOGRAFÍA, CARNETIZACIÓN, FILMACIÓN E IMÁGENES SATELITALES.</t>
  </si>
  <si>
    <t>VESTUARIO, LENCERÍA, PRENDAS DE PROTECCIÓN, CARPAS Y OTROS</t>
  </si>
  <si>
    <t>Gestión Misional</t>
  </si>
  <si>
    <t>Número de establecimientos turisticos beneficiados con acciones de inspección y asesoria técnica para mejoramiento de la oferta de calidad de servicios turisticos en el DMQ</t>
  </si>
  <si>
    <t>Alcanzar 14.000 establecimientos turisticos beneficiados con acciones de inspección y asesoria técnica en el DMQ</t>
  </si>
  <si>
    <t>Sumatoria de Número de establecimientos turisticos beneficiados con acciones de inspección y asesoria técnica en el DMQ</t>
  </si>
  <si>
    <t>Desarrollo de Productos Turísticos</t>
  </si>
  <si>
    <t xml:space="preserve">Desarrollar y mejorar productos turísticos </t>
  </si>
  <si>
    <t>Diseñar e implementar nuevos nodos turísticos complementarios, integrándolos estratégicamente en la infraestructura existente para fortalecer la oferta actual.</t>
  </si>
  <si>
    <t>Apoyo en la certificación de Quito como Destino Turístico Inteligente</t>
  </si>
  <si>
    <t>Promoción de Quito como Destino Turistico en el ambito local, nacional e internacional</t>
  </si>
  <si>
    <t>Desarrollo del plan de promoción del destino en los mercados local, nacional e internacional vinculando a actores de la industria turistica.</t>
  </si>
  <si>
    <t>Desarrollar el Plan de promoción del destino para el mercado nacional e interncional</t>
  </si>
  <si>
    <t>Gestión de Turismo de negocios y atracción de grandes eventos al destino Quito</t>
  </si>
  <si>
    <t>Fortalecimiento de capacidades y desarrollo de la industria MICE</t>
  </si>
  <si>
    <t>Coordinación y promoción  de acciones para la captación de grandes eventos nacionales e internacionales para el DMQ</t>
  </si>
  <si>
    <t>Actualización continua del catastro de turístico y asesoria técnica: inspecciones / participación en operativos de control</t>
  </si>
  <si>
    <t>Actualización continua del catastro de turístico: inspecciones / participación en operativos de control</t>
  </si>
  <si>
    <t>Acciones para  implementación del programa de calidad Turística a establecimiento turisticos adaptados a DTI</t>
  </si>
  <si>
    <t>Brindar capacitaciones de educación continua para la profesionalización de la industria y cualificación profesional</t>
  </si>
  <si>
    <t>Administración de unidades de negocio, infraestructura y alianzas relacionadas con la actividad turistica de la ciudad</t>
  </si>
  <si>
    <t>Administración de unidades de negocio, auspicios, alizanzas e infraestructura relacionadas con la actividad turistica de la ciudad</t>
  </si>
  <si>
    <t>Administración de las unidades de negocio y comercialización de productos y servicios</t>
  </si>
  <si>
    <t>Levantamiento de auspicios en eventos organizdos por EPMGDT / Alianza CEN</t>
  </si>
  <si>
    <t>Administración de la infraestructura a su cargo como participe o integrador en ferias, eventos y convenciones</t>
  </si>
  <si>
    <t>Plan Anual de Inversión</t>
  </si>
  <si>
    <t>1.2 Generar condiciones para alcanzar un sistema económico dinámico, sostenible, inclusivo e innovador, que promueva las capacidades humanas y las potencialidades de 
los territorios, así como la creación y acceso a oportunidades, trabajo y medios de vida dignos</t>
  </si>
  <si>
    <t>Alcanzar 1,5 millones de visitantes no residentes al 2033</t>
  </si>
  <si>
    <t>Alcanzar 726.313 visitantes no residentes al 2025</t>
  </si>
  <si>
    <t>Quito fomenta el trabajo</t>
  </si>
  <si>
    <t>Quito Destino Turistico Inteligente</t>
  </si>
  <si>
    <t>Plurianual Preexistente</t>
  </si>
  <si>
    <t>2024-2027</t>
  </si>
  <si>
    <t>Posicionar a Quito como “Destino turístico inteligente”, líder en Latinoamérica a través de la implementación del modelo de gestión de destino turístico inteligente en el DMQ que promueva servicios a usuarios y proveedores de servicio turísticos con innovación tecnológica, inclusivos, sostenibles y resilientes.</t>
  </si>
  <si>
    <t>Implementar y mantener las facilidades turísticas e infraestructura para la provisión de servicios turísticos accesibles a visitantes locales, nacionales y extranjeros (Accesibilidad)</t>
  </si>
  <si>
    <t>Número de nuevos sitios del DMQ con potencialidad turística con facilidades turísticas implementadas</t>
  </si>
  <si>
    <t>Implementar facilidades turísticas en 90 nuevos sitios turìsticos del DMQ</t>
  </si>
  <si>
    <t>Sumatoria de nuevos sitios con facilidades turísticas implementadas</t>
  </si>
  <si>
    <t>Mantenimiento facilidades turísticas</t>
  </si>
  <si>
    <t>INSTALACION, READECUACION, MONTAJE DE EXPOSICIONES, MANTENIMIENTO</t>
  </si>
  <si>
    <t>Servicio de implementación de facilidades turísticas en el DMQ</t>
  </si>
  <si>
    <t>Implementación de un centro de facilitación turística en Chocò Andino</t>
  </si>
  <si>
    <t>Impulsar el desarrollo sostenible de los destinos turísticos buscando la armonización económica-medio ambiental,  socio cultural y  procesos de decisión pública-privada del sector turistico para la conversión en DTI (Gobernanza - Sostenibilidad)</t>
  </si>
  <si>
    <t xml:space="preserve">Número de  eventos de gran de impacto para la promoción y posicionamiento del DMQ como destino de reuniones y turístico a nivel local, nacional e internacional </t>
  </si>
  <si>
    <t xml:space="preserve">Organizar 11 eventos de gran de impacto para la promoción y posicionamiento del DMQ como destino de reuniones y turístico a nivel local, nacional e internacional  </t>
  </si>
  <si>
    <t xml:space="preserve">Sumatoria de eventos de gran de impacto para la promoción y posicionamiento del DMQ como destino de reuniones y turístico a nivel local, nacional e internacional </t>
  </si>
  <si>
    <t>-</t>
  </si>
  <si>
    <t>Servicios Profesionales</t>
  </si>
  <si>
    <t xml:space="preserve">Desarrollo de productos especializados y servicios de inteligencia turistica (datos en linea) para la articulación intersectorial para la gestión del turismo inteligente y sostenible </t>
  </si>
  <si>
    <t>Desarrollo de productos especializados para la articulación intersectorial para la gestión del turismo inteligente y sostenible</t>
  </si>
  <si>
    <t>CAPACITACIÓN PARA LA CIUDADANIA EN GENERAL</t>
  </si>
  <si>
    <t>Suscripción de nuevos componentes al servicio de provisión de datos en linea para la gestión de servicios de inteligencia turistica para el DMQ</t>
  </si>
  <si>
    <t>Arrendamiento y Licencias de Uso de Paquetes Informáticos</t>
  </si>
  <si>
    <t>Desarrollar nuevos servicos y productos tecnológicos e innovadores para mejorar el acceso y disfrute del destino turistico  (Innovación/Tecnología)</t>
  </si>
  <si>
    <t>Número de rutas turisticas inteligentes desarrolladas e implementadas</t>
  </si>
  <si>
    <t>Implementar 7 rutas turisticas inteligentes</t>
  </si>
  <si>
    <t>Sumatoria de rutas turisticas inteligentes desarrolladas e implementadas</t>
  </si>
  <si>
    <t>SERVICIO DE AGENCIA DE MARKETING DIGITAL PARA LA PROMOCION Y POSICIONAMIENTO DEL DISTRITO METROPOLITANO DE QUITO</t>
  </si>
  <si>
    <t xml:space="preserve">SERVICIO DE PAUTA DE CAMPAÑA PROMOCIONAL DE DESTINO </t>
  </si>
  <si>
    <t>EVENTOS PUBLICOS PROMOCIONALES</t>
  </si>
  <si>
    <t>Organización y producción de dos eventos internacionales captados para la ciudad de Quito</t>
  </si>
  <si>
    <t>Servicio de Organización y producción de dos eventos internacionales captados para la ciudad de Quito</t>
  </si>
  <si>
    <t>SERVICIO DE ORGANIZACIÓN DE EVENTOS DE PROMOCIÓN TURÍSTICA DEL DESTINO QUITO EN EL MERCADO LOCAL Y NACIONAL PARA LA REALIZACION DE EVENTOS TURISTICOS Y GASTRONOMICOS, SEMANA SANTA QUITEÑA, WORKSHOP Y FESTIVAL DE MAPPING</t>
  </si>
  <si>
    <t>CONTRATACIÓN DEL SERVICIO DE ORGANIZACIÓN DE EVENTOS DE PROMOCIÓN TURÍSTICA DEL DESTINO QUITO EN EL MERCADO LOCAL Y NACIONAL PARA LA REALIZACIÓN DE EVENTOS TURÍSTICOS Y GASTRONÓMICOS (Cranaval, Más Allá de la Vida  y ruedas de presa)</t>
  </si>
  <si>
    <t>SERVICIO DE ORGANIZACIÓN DE EVENTOS DE PROMOCIÓN TURÍSTICA DEL DESTINO QUITO PARA LA REALIZACIÓN DEL FESTIVAL DE MAPPING - QUITO LUZ DE AMÉRICA</t>
  </si>
  <si>
    <t>CONTRATACIÓN DEL SERVICIO DE ORGANIZACIÓN DE EVENTOS DE PROMOCIÓN TURÍSTICA DEL DESTINO QUITO EN EL MERCADO LOCAL Y NACIONAL PARA LA REALIZACIÓN DE EVENTOS TURÍSTICOS Y GASTRONÓMICOS (FANESCAS, SEMANA SANTA, ASADOS, FERIA CHOCO ANDINO, COLADAS MORADAS Y SALQUITEÑA)</t>
  </si>
  <si>
    <t>Alcanzar el 95% de Satisfacción del usuario al 2025</t>
  </si>
  <si>
    <t>Implementación de acciones participativas con la industria turística y de eventos de gran impacto para la promoción y posicionamiento de Quito como Destino Turístico</t>
  </si>
  <si>
    <t>Migración de sistema Olympo a solución ERP Olympo</t>
  </si>
  <si>
    <t>Servicio de internet y enlace de datos (2025-2026)</t>
  </si>
  <si>
    <t>Solución de networking (2024-2025)</t>
  </si>
  <si>
    <t>Servicio de Cloud (2025-2026)</t>
  </si>
  <si>
    <t>Viáticos y subsistencias en el exterior</t>
  </si>
  <si>
    <t>Adquisición Licencia del Reloj biométrico de la EPMGDT</t>
  </si>
  <si>
    <t>Contratación del Estudio Actuarial para Quito Turismo correspondiente al ejercicio fiscal 2024</t>
  </si>
  <si>
    <t>Contratación del servicio de impresión de mapas estructurales (Gestión de Riesgos)</t>
  </si>
  <si>
    <t>Adquisición de ropa de trabajo para el personal de Código de Trabajo de la EPMGDT</t>
  </si>
  <si>
    <t>Contratación de Servicios Profesionales Médico Ocupacional</t>
  </si>
  <si>
    <t>Generar la nómina de la EPMGDT (Remuneraciones Unificadas)</t>
  </si>
  <si>
    <t>Generar la nómina de la EPMGDT (Décimo Tercer Sueldo)</t>
  </si>
  <si>
    <t>Generar la nómina de la EPMGDT (Décimo Cuarto Sueldo)</t>
  </si>
  <si>
    <t>Generar la nómina de la EPMGDT (Servicios Personales por Contrato)</t>
  </si>
  <si>
    <t>Generar la nómina de la EPMGDT (Subrogación)</t>
  </si>
  <si>
    <t>Generar la nómina de la EPMGDT (Encargos)</t>
  </si>
  <si>
    <t>Generar la nómina de la EPMGDT (Aporte Patronal)</t>
  </si>
  <si>
    <t>Generar la nómina de la EPMGDT (Fondos de Reserva)</t>
  </si>
  <si>
    <t>Generar la nómina de la EPMGDT (Horas Extraordinarias y Suplementarias)</t>
  </si>
  <si>
    <t>Generar la nómina de la EPMGDT (Compensación por Vacaciones No Gozadas por Cesación de Funciones)</t>
  </si>
  <si>
    <t>Generar la nómina de la EPMGDT (Salarios Unificados)</t>
  </si>
  <si>
    <t>Generar la nómina de la EPMGDT (compensación por transporte)</t>
  </si>
  <si>
    <t>Generar la nómina de la EPMGDT (alimentación)</t>
  </si>
  <si>
    <t>Contratación de Servicios Profesionales Estrategia Gastronómica</t>
  </si>
  <si>
    <t>CONTRATACIÓN DEL SERVICIO DE CONSULTORÍA PARA LA ADOPCIÓN DE NORMAS INTERNACIONALES DE INFORMACIÓN FINANCIERA-NIIF EN LA EPMGDT.</t>
  </si>
  <si>
    <t>Contratación del servicio de mantenimiento preventivo y correctivo del ascensor de las instalaciones de la EPMGDT</t>
  </si>
  <si>
    <t>Contratación del servicio de mantenimiento preventivo y correctivo del generador de las instalaciones de la EPMGDT</t>
  </si>
  <si>
    <t>Contratación del servicio de mantenimiento preventivo y correctivo del transformador de las instalaciones de la EPMGDT</t>
  </si>
  <si>
    <t>Contratación del servicio de mantenimiento preventivo de cisterna y bombas de agua de las instalaciones de la EPMGDT</t>
  </si>
  <si>
    <t>Contratación del servicio de mantenimiento preventivo y correctivo de cámaras de seguridad de las instalaciones de la EPMGDT y sus dependencias</t>
  </si>
  <si>
    <t>Contratación del servicio de mantenimiento preventivo y correctivo del sistema de aire acondicionado para las instalaciones de la EPMGDT</t>
  </si>
  <si>
    <t>Contratación del servicio de mantenimiento de sistema hidrosanitario para las instalaciones de la EPMGDT</t>
  </si>
  <si>
    <t>Adquisición de dispensadores de jabón y toallas de papel para las instalaciones de la EPMGDT</t>
  </si>
  <si>
    <t>Adquisción de mobiliario para las instaciones de la EPMGDT</t>
  </si>
  <si>
    <t>Contratación del servicio de mantenimiento del mobiliario perteneciente a la EPMGDT</t>
  </si>
  <si>
    <t>Contratación del servicio de mantenimiento preventivo y correctivo de los extintores de las instalaciones de la EPMGDT y sus dependencias</t>
  </si>
  <si>
    <t>Contratación del servicio de mantenimiento preventivo y correctivo de cámaras de seguridad con vigencia técnologica de las instalaciones de la EPMGDT</t>
  </si>
  <si>
    <t>Contratación del servicio de mantenimiento del sistema contraincendios de las instalaciones de la EPMGDT</t>
  </si>
  <si>
    <t>Contratación del servicio de fumigación y desratización de las instalaciones de la EPMGDT  y sus dependencias</t>
  </si>
  <si>
    <t>Servicio de remodelación y readecuación de la unidad de negocio Tienda Quito-La Mariscal</t>
  </si>
  <si>
    <t>Pago de servicios básicos (agua potable)</t>
  </si>
  <si>
    <t>Pago de servicios básicos (energía eléctrica)</t>
  </si>
  <si>
    <t>Pago de servicios básicos (telefonía fija)</t>
  </si>
  <si>
    <t>Contración del servicio de seguridad y vigilancia para las instalaciones de Quito Turismo y sus Dependencias 2024 - 2025</t>
  </si>
  <si>
    <t>Adquisición de repuestos y accesorios para vehículos de la EPMGDT</t>
  </si>
  <si>
    <t>Adquisición de neumáticos para el parque automotor de la EPMGDT</t>
  </si>
  <si>
    <t>Adquisición de combustible para los vehículos de la EPMGDT</t>
  </si>
  <si>
    <t>Contratación del servicio de mantenimiento preventivo y correctivo para el parque automotor de la EPMGDT</t>
  </si>
  <si>
    <t>Contratación del servicio de mantenimiento preventivo y correctivo para vehículo con vigencia tecnológica de la EPMGDT PMA-8260</t>
  </si>
  <si>
    <t>Contratación del servicio de mantenimiento preventivo y correctivo para vehículo con vigencia tecnológica de la EPMGDT PMA-8913</t>
  </si>
  <si>
    <t>Contratación del servicio de rastreo satelital para los vehículos y motocicleta de la EPMGDT</t>
  </si>
  <si>
    <t>Revisión vehicular y matriculación del parque automotor de la EPMGDT / Peaje</t>
  </si>
  <si>
    <t>Adquisición suministros de oficina para la EPMGDT</t>
  </si>
  <si>
    <t>Adquisición de suministros de impresión (toners) para la EPMGDT</t>
  </si>
  <si>
    <t xml:space="preserve">Contratación de pólizas de seguros para los bienes de la EPMGDT / inclusiones </t>
  </si>
  <si>
    <t>Contratación del servicio de inspección, identificación y funcionamiento de los circuitos de los tableros eléctricos de la EPMGDT</t>
  </si>
  <si>
    <t>Arrendamiento del local para el funcionamiento de la Tienda Quito / La Mariscal</t>
  </si>
  <si>
    <t>Material de aseo</t>
  </si>
  <si>
    <t>Mobiliario</t>
  </si>
  <si>
    <t>Mantenimiento mobiliario</t>
  </si>
  <si>
    <t>Mantenimiento de edificios, locales, residencias y cableado</t>
  </si>
  <si>
    <t>TIPO DE PLAN</t>
  </si>
  <si>
    <t>DESARROLLO, ACTUALIZACION, ASISTENCIA TECNICA Y SOPORTE DE SISTEMAS INFORMATICOS</t>
  </si>
  <si>
    <t>Consultoría para el desarrollo de la estrategia de turismo sostenible</t>
  </si>
  <si>
    <t xml:space="preserve">Desarrollo y creación de una herramienta tecnológica - calculadora - para la generación y reportería de impacto económico de eventos internacionales, </t>
  </si>
  <si>
    <t>Adquisición de bienes y servicios para la operatividad y gestión financiera de la empresa</t>
  </si>
  <si>
    <t>Adquisición de bienes y servicios para la infraestructura técnológica de la empresa</t>
  </si>
  <si>
    <t>Provisión de servicios básicos para funcionamiento de la Empresa</t>
  </si>
  <si>
    <t>Ejecución de actividades que permitan el desarrollo del turismo sostenible y la conversión del DMQ en destino turístico inteligente.</t>
  </si>
  <si>
    <t>Desarrollo y mejoramiento de productos turísticos para la oferta y bienestar turístico del destino</t>
  </si>
  <si>
    <t>Diseño e implementación de nuevos nodos turísticos complementarios para fortalecer la oferta actual.</t>
  </si>
  <si>
    <t xml:space="preserve">Desarrollo de acciones que aporten a la conversión de Quito en Destino turístico inteligente </t>
  </si>
  <si>
    <t>Gestión del registro turístico, profesionalización de los actores del sector y servicios de calidad turistica</t>
  </si>
  <si>
    <t>Instalación y mantenimiento de facilidades turísticas en sitios del DMQ con potencialidad turística.</t>
  </si>
  <si>
    <t>Implementación de facilidades turísticas y mantenimiento de facilidades existentes</t>
  </si>
  <si>
    <t>Identificación de sitios del DMQ con potencialidad turística</t>
  </si>
  <si>
    <t>Implementación de un centro de facilitación turística en el Chocó Andino</t>
  </si>
  <si>
    <t xml:space="preserve">Desarrollo de productos sobre experiencias y bienestar turístico para el desarrollo turístico sostenible </t>
  </si>
  <si>
    <t>Implementación de estrategias innovadoras y uso de tecnología para la promoción y posicionamiento del DMQ como destino turístico</t>
  </si>
  <si>
    <t>Publicidad y marketing digital para la promocion y posicionamiento del DMQ como destino turístico</t>
  </si>
  <si>
    <t>Organización de eventos de promoción turística del destino Quito en el mercado local y nacional para la realización de eventos turísticos y gastronómicos</t>
  </si>
  <si>
    <t>Inspección de establecimientos turísticos del DMQ para verificación de calidad</t>
  </si>
  <si>
    <t>Acciones de promoción para el posicionamiento del DMQ como destino turistico de negocios y atracción de grandes eventos</t>
  </si>
  <si>
    <t>DAF/JEFATURA FINANCIERA</t>
  </si>
  <si>
    <t>DPEI/JEFATURA DE SISTEMAS</t>
  </si>
  <si>
    <t>DAF/JEFATURA ADMINISTRATIVA</t>
  </si>
  <si>
    <t>DIRECCIÓN DE SERVICIOS PARA LA INDUSTRIA TURÍSTICA</t>
  </si>
  <si>
    <t>DIRECCIÓN DE TURISMO DE NEGOCIOS Y ATRACCIÓN DE EVENTOS</t>
  </si>
  <si>
    <t>DIRECCIÓN DE COMERCIALIZACIÓN</t>
  </si>
  <si>
    <t>DIRECCIÓN DE PROMOCIÓN DE DESTINO TURÍSTICO</t>
  </si>
  <si>
    <t>DIRECCIÓN DE DESARROLLO DE PRODUCTOS SOSTENIBLES</t>
  </si>
  <si>
    <t>DAF/JEFATURA TALENTO HUMANO</t>
  </si>
  <si>
    <t>DIRECCIÓN DE PLANIFICACIÓN ESTRATÉGICA E INFORMACIÓN</t>
  </si>
  <si>
    <t>DIRECCIÓN DE ASESORÍA JURÍDICA</t>
  </si>
  <si>
    <t>1713985495 Patricia Dayanara Garzón Ante pgarzon@quito-turismo.gob.ec</t>
  </si>
  <si>
    <t>1721115416 Anderson Richard Correa Amores acorrea@quito-turismo.gob.ec</t>
  </si>
  <si>
    <t>1711424075  Gerson Fredy Arias Diaz garias@quito-turismo.gob.ec</t>
  </si>
  <si>
    <t>1713167284 Galo Fabricio Cevallos Robles fcevallos@quito-turismo.gob.ec</t>
  </si>
  <si>
    <t>1715429856 Silvana Paola Villacís Chavez svillacis@quito-turismo.gob.ec</t>
  </si>
  <si>
    <t>SERVICIO DE AUDITORÍA EXTERNA PARA LOS ESTADOS FINANCIEROS DEL PERIODO CERRADO AL 31 DE DICIEMBRE DE 2024</t>
  </si>
  <si>
    <t>F+AG:BEecha Fin
(Tarea)</t>
  </si>
  <si>
    <t xml:space="preserve">Implementación de la estrategia de seguridad turistica </t>
  </si>
  <si>
    <t>Servicio de aseo y limpieza para las instalaciones bajo la administración y custodia de Quito Turismo - limpieza de interiores y exteriores tipo III para 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</si>
</sst>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&quot;$&quot;\-#,##0.00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* #,##0_ ;_ * \-#,##0_ ;_ * &quot;-&quot;??_ ;_ @_ "/>
    <numFmt numFmtId="165" formatCode="dd/mm/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name val="Calibri"/>
      <family val="2"/>
    </font>
    <font>
      <sz val="8"/>
      <name val="Aptos Narrow"/>
      <family val="2"/>
      <scheme val="minor"/>
    </font>
    <font>
      <b/>
      <sz val="8"/>
      <color theme="4" tint="-0.499984740745262"/>
      <name val="Aptos Narrow"/>
      <family val="2"/>
      <scheme val="minor"/>
    </font>
    <font>
      <b/>
      <u/>
      <sz val="8"/>
      <color theme="8" tint="-0.249977111117893"/>
      <name val="Aptos Narrow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3" fontId="6" fillId="0" borderId="1" xfId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3" fontId="9" fillId="0" borderId="0" xfId="1" applyFont="1" applyAlignment="1">
      <alignment vertical="center" wrapText="1"/>
    </xf>
    <xf numFmtId="43" fontId="4" fillId="0" borderId="0" xfId="1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3" fontId="3" fillId="10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6" fillId="0" borderId="1" xfId="3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3" fontId="6" fillId="0" borderId="1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vertical="center"/>
    </xf>
    <xf numFmtId="9" fontId="4" fillId="0" borderId="0" xfId="3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8" fontId="6" fillId="0" borderId="1" xfId="1" applyNumberFormat="1" applyFont="1" applyFill="1" applyBorder="1" applyAlignment="1">
      <alignment vertical="center" wrapText="1"/>
    </xf>
    <xf numFmtId="44" fontId="6" fillId="0" borderId="1" xfId="2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3" fontId="10" fillId="0" borderId="1" xfId="1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0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vertical="center" wrapText="1"/>
    </xf>
    <xf numFmtId="14" fontId="3" fillId="11" borderId="5" xfId="0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14" fontId="3" fillId="13" borderId="1" xfId="0" applyNumberFormat="1" applyFont="1" applyFill="1" applyBorder="1" applyAlignment="1">
      <alignment horizontal="center" vertical="center" wrapText="1"/>
    </xf>
    <xf numFmtId="43" fontId="4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vertical="center"/>
    </xf>
    <xf numFmtId="43" fontId="6" fillId="0" borderId="1" xfId="0" applyNumberFormat="1" applyFont="1" applyBorder="1" applyAlignment="1">
      <alignment horizontal="left" vertical="center"/>
    </xf>
    <xf numFmtId="43" fontId="7" fillId="0" borderId="1" xfId="1" applyFont="1" applyFill="1" applyBorder="1" applyAlignment="1">
      <alignment vertical="center" wrapText="1"/>
    </xf>
    <xf numFmtId="0" fontId="4" fillId="0" borderId="1" xfId="0" applyFont="1" applyBorder="1"/>
    <xf numFmtId="0" fontId="3" fillId="14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/>
    <xf numFmtId="165" fontId="6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" fontId="6" fillId="0" borderId="1" xfId="1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43" fontId="3" fillId="10" borderId="1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B721-2AC1-4F2A-818B-CC985E418AFD}">
  <dimension ref="A1:BZ193"/>
  <sheetViews>
    <sheetView showGridLines="0" tabSelected="1" topLeftCell="A6" zoomScale="85" zoomScaleNormal="85" workbookViewId="0">
      <selection activeCell="A6" sqref="A6:BY179"/>
    </sheetView>
  </sheetViews>
  <sheetFormatPr baseColWidth="10" defaultColWidth="11.5546875" defaultRowHeight="14.25" customHeight="1" x14ac:dyDescent="0.3"/>
  <cols>
    <col min="1" max="1" width="15.88671875" style="1" customWidth="1"/>
    <col min="2" max="5" width="11.44140625" style="1" customWidth="1"/>
    <col min="6" max="6" width="31.33203125" style="1" customWidth="1"/>
    <col min="7" max="7" width="11.44140625" style="1" customWidth="1"/>
    <col min="8" max="8" width="8.77734375" style="1" customWidth="1"/>
    <col min="9" max="10" width="11.44140625" style="1" customWidth="1"/>
    <col min="11" max="11" width="32.5546875" style="2" customWidth="1"/>
    <col min="12" max="20" width="11.44140625" style="1" customWidth="1"/>
    <col min="21" max="32" width="11.44140625" style="34" customWidth="1"/>
    <col min="33" max="33" width="31.109375" style="1" customWidth="1"/>
    <col min="34" max="34" width="11.44140625" style="1" customWidth="1"/>
    <col min="35" max="35" width="32.33203125" style="1" customWidth="1"/>
    <col min="36" max="37" width="16.6640625" style="1" customWidth="1"/>
    <col min="38" max="38" width="92" style="2" customWidth="1"/>
    <col min="39" max="40" width="11.44140625" style="37" hidden="1" customWidth="1"/>
    <col min="41" max="57" width="11.44140625" style="1" hidden="1" customWidth="1"/>
    <col min="58" max="58" width="11.44140625" style="34" customWidth="1"/>
    <col min="59" max="59" width="11.5546875" style="1" customWidth="1"/>
    <col min="60" max="60" width="15.6640625" style="39" customWidth="1"/>
    <col min="61" max="61" width="14.44140625" style="1" customWidth="1"/>
    <col min="62" max="62" width="11.5546875" style="1" customWidth="1"/>
    <col min="63" max="63" width="14.44140625" style="1" customWidth="1"/>
    <col min="64" max="64" width="14.33203125" style="1" customWidth="1"/>
    <col min="65" max="65" width="12.88671875" style="1" customWidth="1"/>
    <col min="66" max="66" width="12.5546875" style="1" customWidth="1"/>
    <col min="67" max="67" width="13.109375" style="1" customWidth="1"/>
    <col min="68" max="68" width="12.33203125" style="1" customWidth="1"/>
    <col min="69" max="70" width="13" style="1" customWidth="1"/>
    <col min="71" max="71" width="13.33203125" style="1" customWidth="1"/>
    <col min="72" max="72" width="12.5546875" style="1" customWidth="1"/>
    <col min="73" max="73" width="13.33203125" style="1" customWidth="1"/>
    <col min="74" max="74" width="12.88671875" style="1" customWidth="1"/>
    <col min="75" max="75" width="12.5546875" style="1" customWidth="1"/>
    <col min="76" max="77" width="13.33203125" style="1" customWidth="1"/>
    <col min="78" max="78" width="16.5546875" style="1" customWidth="1"/>
    <col min="79" max="16384" width="11.5546875" style="1"/>
  </cols>
  <sheetData>
    <row r="1" spans="1:78" ht="26.4" hidden="1" customHeight="1" x14ac:dyDescent="0.3">
      <c r="A1" s="2"/>
      <c r="B1" s="2"/>
      <c r="C1" s="105" t="s">
        <v>4</v>
      </c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54"/>
      <c r="R1" s="54"/>
      <c r="S1" s="54"/>
      <c r="T1" s="53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5"/>
      <c r="AH1" s="5"/>
      <c r="AI1" s="5"/>
      <c r="AJ1" s="5"/>
      <c r="AK1" s="5"/>
      <c r="AL1" s="5"/>
      <c r="AM1" s="35"/>
      <c r="AN1" s="3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6"/>
      <c r="BG1" s="5"/>
      <c r="BH1" s="38"/>
      <c r="BI1" s="7"/>
      <c r="BJ1" s="5"/>
      <c r="BK1" s="5"/>
      <c r="BL1" s="5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8"/>
      <c r="BZ1" s="8"/>
    </row>
    <row r="2" spans="1:78" ht="39" hidden="1" customHeight="1" x14ac:dyDescent="0.3">
      <c r="A2" s="2"/>
      <c r="B2" s="2"/>
      <c r="C2" s="9" t="s">
        <v>5</v>
      </c>
      <c r="D2" s="2"/>
      <c r="E2" s="2"/>
      <c r="F2" s="2"/>
      <c r="G2" s="57"/>
      <c r="H2" s="2"/>
      <c r="I2" s="2"/>
      <c r="J2" s="2"/>
      <c r="L2" s="2"/>
      <c r="M2" s="2"/>
      <c r="N2" s="2"/>
      <c r="O2" s="2"/>
      <c r="P2" s="2"/>
      <c r="Q2" s="2"/>
      <c r="R2" s="2"/>
      <c r="S2" s="2"/>
      <c r="T2" s="2"/>
      <c r="U2" s="4"/>
      <c r="V2" s="4"/>
      <c r="W2" s="33"/>
      <c r="X2" s="4"/>
      <c r="Y2" s="4"/>
      <c r="Z2" s="4"/>
      <c r="AA2" s="4"/>
      <c r="AB2" s="4"/>
      <c r="AC2" s="4"/>
      <c r="AD2" s="4"/>
      <c r="AE2" s="4"/>
      <c r="AF2" s="4"/>
      <c r="AG2" s="2"/>
      <c r="AH2" s="2"/>
      <c r="AI2" s="2"/>
      <c r="AJ2" s="2"/>
      <c r="AK2" s="2"/>
      <c r="AM2" s="26"/>
      <c r="AN2" s="26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4"/>
      <c r="BG2" s="2"/>
      <c r="BI2" s="8"/>
      <c r="BJ2" s="2"/>
      <c r="BK2" s="2"/>
      <c r="BL2" s="2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</row>
    <row r="3" spans="1:78" ht="29.4" hidden="1" customHeight="1" x14ac:dyDescent="0.3">
      <c r="A3" s="2"/>
      <c r="B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R3" s="2"/>
      <c r="S3" s="2"/>
      <c r="T3" s="2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2"/>
      <c r="AH3" s="2"/>
      <c r="AI3" s="2"/>
      <c r="AJ3" s="2"/>
      <c r="AK3" s="2"/>
      <c r="AM3" s="36"/>
      <c r="AN3" s="36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4"/>
      <c r="BG3" s="2"/>
      <c r="BI3" s="8"/>
      <c r="BJ3" s="2"/>
      <c r="BK3" s="2"/>
      <c r="BL3" s="2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</row>
    <row r="4" spans="1:78" ht="24.6" hidden="1" customHeight="1" x14ac:dyDescent="0.3">
      <c r="A4" s="28"/>
      <c r="B4" s="29"/>
      <c r="C4" s="106" t="s">
        <v>6</v>
      </c>
      <c r="D4" s="107"/>
      <c r="E4" s="108"/>
      <c r="F4" s="11" t="s">
        <v>0</v>
      </c>
      <c r="G4" s="109" t="s">
        <v>7</v>
      </c>
      <c r="H4" s="110"/>
      <c r="I4" s="110"/>
      <c r="J4" s="111"/>
      <c r="K4" s="13" t="s">
        <v>8</v>
      </c>
      <c r="L4" s="112" t="s">
        <v>9</v>
      </c>
      <c r="M4" s="112"/>
      <c r="N4" s="112"/>
      <c r="O4" s="112"/>
      <c r="P4" s="113"/>
      <c r="Q4" s="116" t="s">
        <v>10</v>
      </c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04" t="s">
        <v>11</v>
      </c>
      <c r="AH4" s="104"/>
      <c r="AI4" s="104"/>
      <c r="AJ4" s="104"/>
      <c r="AK4" s="104"/>
      <c r="AL4" s="104"/>
      <c r="AM4" s="104"/>
      <c r="AN4" s="104"/>
      <c r="AO4" s="94" t="s">
        <v>12</v>
      </c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41"/>
      <c r="BG4" s="95" t="s">
        <v>13</v>
      </c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30"/>
      <c r="BZ4" s="30"/>
    </row>
    <row r="5" spans="1:78" ht="23.4" hidden="1" customHeight="1" x14ac:dyDescent="0.3">
      <c r="A5" s="96" t="s">
        <v>14</v>
      </c>
      <c r="B5" s="97"/>
      <c r="C5" s="10"/>
      <c r="D5" s="10"/>
      <c r="E5" s="10"/>
      <c r="F5" s="11"/>
      <c r="G5" s="12" t="s">
        <v>15</v>
      </c>
      <c r="H5" s="12" t="s">
        <v>16</v>
      </c>
      <c r="I5" s="12" t="s">
        <v>17</v>
      </c>
      <c r="J5" s="12" t="s">
        <v>18</v>
      </c>
      <c r="K5" s="31"/>
      <c r="L5" s="114"/>
      <c r="M5" s="114"/>
      <c r="N5" s="114"/>
      <c r="O5" s="114"/>
      <c r="P5" s="115"/>
      <c r="Q5" s="15" t="s">
        <v>19</v>
      </c>
      <c r="R5" s="15" t="s">
        <v>20</v>
      </c>
      <c r="S5" s="15" t="s">
        <v>21</v>
      </c>
      <c r="T5" s="15" t="s">
        <v>22</v>
      </c>
      <c r="U5" s="98" t="s">
        <v>23</v>
      </c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17" t="s">
        <v>24</v>
      </c>
      <c r="AH5" s="17" t="s">
        <v>25</v>
      </c>
      <c r="AI5" s="17"/>
      <c r="AJ5" s="17"/>
      <c r="AK5" s="17"/>
      <c r="AL5" s="72" t="s">
        <v>26</v>
      </c>
      <c r="AM5" s="68" t="s">
        <v>27</v>
      </c>
      <c r="AN5" s="68" t="s">
        <v>28</v>
      </c>
      <c r="AO5" s="18" t="s">
        <v>29</v>
      </c>
      <c r="AP5" s="18" t="s">
        <v>30</v>
      </c>
      <c r="AQ5" s="18" t="s">
        <v>31</v>
      </c>
      <c r="AR5" s="18" t="s">
        <v>32</v>
      </c>
      <c r="AS5" s="18" t="s">
        <v>33</v>
      </c>
      <c r="AT5" s="100" t="s">
        <v>34</v>
      </c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2"/>
      <c r="BF5" s="41"/>
      <c r="BG5" s="20" t="s">
        <v>35</v>
      </c>
      <c r="BH5" s="40"/>
      <c r="BI5" s="95" t="s">
        <v>36</v>
      </c>
      <c r="BJ5" s="95"/>
      <c r="BK5" s="95"/>
      <c r="BL5" s="20" t="s">
        <v>37</v>
      </c>
      <c r="BM5" s="103" t="s">
        <v>38</v>
      </c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30"/>
      <c r="BZ5" s="30"/>
    </row>
    <row r="6" spans="1:78" ht="45" customHeight="1" x14ac:dyDescent="0.3">
      <c r="A6" s="28" t="s">
        <v>1</v>
      </c>
      <c r="B6" s="28" t="s">
        <v>39</v>
      </c>
      <c r="C6" s="10" t="s">
        <v>40</v>
      </c>
      <c r="D6" s="10" t="s">
        <v>41</v>
      </c>
      <c r="E6" s="10" t="s">
        <v>42</v>
      </c>
      <c r="F6" s="11" t="s">
        <v>366</v>
      </c>
      <c r="G6" s="51" t="s">
        <v>15</v>
      </c>
      <c r="H6" s="51" t="s">
        <v>16</v>
      </c>
      <c r="I6" s="51" t="s">
        <v>17</v>
      </c>
      <c r="J6" s="51" t="s">
        <v>18</v>
      </c>
      <c r="K6" s="52" t="s">
        <v>8</v>
      </c>
      <c r="L6" s="14" t="s">
        <v>43</v>
      </c>
      <c r="M6" s="14" t="s">
        <v>44</v>
      </c>
      <c r="N6" s="14" t="s">
        <v>45</v>
      </c>
      <c r="O6" s="14" t="s">
        <v>46</v>
      </c>
      <c r="P6" s="14" t="s">
        <v>47</v>
      </c>
      <c r="Q6" s="15" t="s">
        <v>19</v>
      </c>
      <c r="R6" s="16" t="s">
        <v>20</v>
      </c>
      <c r="S6" s="16" t="s">
        <v>21</v>
      </c>
      <c r="T6" s="16" t="s">
        <v>22</v>
      </c>
      <c r="U6" s="16" t="s">
        <v>48</v>
      </c>
      <c r="V6" s="16" t="s">
        <v>49</v>
      </c>
      <c r="W6" s="16" t="s">
        <v>50</v>
      </c>
      <c r="X6" s="16" t="s">
        <v>51</v>
      </c>
      <c r="Y6" s="16" t="s">
        <v>52</v>
      </c>
      <c r="Z6" s="16" t="s">
        <v>53</v>
      </c>
      <c r="AA6" s="16" t="s">
        <v>54</v>
      </c>
      <c r="AB6" s="16" t="s">
        <v>55</v>
      </c>
      <c r="AC6" s="16" t="s">
        <v>56</v>
      </c>
      <c r="AD6" s="16" t="s">
        <v>57</v>
      </c>
      <c r="AE6" s="16" t="s">
        <v>58</v>
      </c>
      <c r="AF6" s="16" t="s">
        <v>59</v>
      </c>
      <c r="AG6" s="77" t="s">
        <v>24</v>
      </c>
      <c r="AH6" s="17" t="s">
        <v>25</v>
      </c>
      <c r="AI6" s="17" t="s">
        <v>60</v>
      </c>
      <c r="AJ6" s="68" t="s">
        <v>27</v>
      </c>
      <c r="AK6" s="68" t="s">
        <v>405</v>
      </c>
      <c r="AL6" s="77" t="s">
        <v>61</v>
      </c>
      <c r="AM6" s="70" t="s">
        <v>62</v>
      </c>
      <c r="AN6" s="70" t="s">
        <v>63</v>
      </c>
      <c r="AO6" s="19" t="s">
        <v>29</v>
      </c>
      <c r="AP6" s="19" t="s">
        <v>30</v>
      </c>
      <c r="AQ6" s="19" t="s">
        <v>31</v>
      </c>
      <c r="AR6" s="19" t="s">
        <v>32</v>
      </c>
      <c r="AS6" s="19" t="s">
        <v>33</v>
      </c>
      <c r="AT6" s="19" t="s">
        <v>48</v>
      </c>
      <c r="AU6" s="19" t="s">
        <v>49</v>
      </c>
      <c r="AV6" s="19" t="s">
        <v>50</v>
      </c>
      <c r="AW6" s="19" t="s">
        <v>51</v>
      </c>
      <c r="AX6" s="19" t="s">
        <v>52</v>
      </c>
      <c r="AY6" s="19" t="s">
        <v>53</v>
      </c>
      <c r="AZ6" s="19" t="s">
        <v>54</v>
      </c>
      <c r="BA6" s="19" t="s">
        <v>55</v>
      </c>
      <c r="BB6" s="19" t="s">
        <v>56</v>
      </c>
      <c r="BC6" s="19" t="s">
        <v>57</v>
      </c>
      <c r="BD6" s="19" t="s">
        <v>58</v>
      </c>
      <c r="BE6" s="19" t="s">
        <v>59</v>
      </c>
      <c r="BF6" s="41" t="s">
        <v>2</v>
      </c>
      <c r="BG6" s="20" t="s">
        <v>35</v>
      </c>
      <c r="BH6" s="23" t="s">
        <v>64</v>
      </c>
      <c r="BI6" s="21" t="s">
        <v>65</v>
      </c>
      <c r="BJ6" s="20" t="s">
        <v>66</v>
      </c>
      <c r="BK6" s="20" t="s">
        <v>67</v>
      </c>
      <c r="BL6" s="20" t="s">
        <v>37</v>
      </c>
      <c r="BM6" s="21" t="s">
        <v>48</v>
      </c>
      <c r="BN6" s="21" t="s">
        <v>49</v>
      </c>
      <c r="BO6" s="21" t="s">
        <v>50</v>
      </c>
      <c r="BP6" s="21" t="s">
        <v>51</v>
      </c>
      <c r="BQ6" s="21" t="s">
        <v>52</v>
      </c>
      <c r="BR6" s="21" t="s">
        <v>53</v>
      </c>
      <c r="BS6" s="21" t="s">
        <v>54</v>
      </c>
      <c r="BT6" s="21" t="s">
        <v>55</v>
      </c>
      <c r="BU6" s="21" t="s">
        <v>56</v>
      </c>
      <c r="BV6" s="21" t="s">
        <v>57</v>
      </c>
      <c r="BW6" s="21" t="s">
        <v>58</v>
      </c>
      <c r="BX6" s="21" t="s">
        <v>59</v>
      </c>
      <c r="BY6" s="21" t="s">
        <v>68</v>
      </c>
      <c r="BZ6" s="22" t="s">
        <v>69</v>
      </c>
    </row>
    <row r="7" spans="1:78" s="61" customFormat="1" ht="14.25" customHeight="1" x14ac:dyDescent="0.2">
      <c r="A7" s="58" t="s">
        <v>391</v>
      </c>
      <c r="B7" s="56" t="s">
        <v>180</v>
      </c>
      <c r="C7" s="56" t="s">
        <v>70</v>
      </c>
      <c r="D7" s="56" t="s">
        <v>71</v>
      </c>
      <c r="E7" s="56" t="s">
        <v>71</v>
      </c>
      <c r="F7" s="57" t="s">
        <v>72</v>
      </c>
      <c r="G7" s="56" t="s">
        <v>73</v>
      </c>
      <c r="H7" s="57" t="s">
        <v>74</v>
      </c>
      <c r="I7" s="56" t="s">
        <v>74</v>
      </c>
      <c r="J7" s="56" t="s">
        <v>75</v>
      </c>
      <c r="K7" s="57" t="s">
        <v>239</v>
      </c>
      <c r="L7" s="58" t="s">
        <v>74</v>
      </c>
      <c r="M7" s="58" t="s">
        <v>74</v>
      </c>
      <c r="N7" s="58" t="s">
        <v>74</v>
      </c>
      <c r="O7" s="58" t="s">
        <v>74</v>
      </c>
      <c r="P7" s="58" t="s">
        <v>74</v>
      </c>
      <c r="Q7" s="79" t="s">
        <v>240</v>
      </c>
      <c r="R7" s="79" t="s">
        <v>241</v>
      </c>
      <c r="S7" s="56" t="s">
        <v>242</v>
      </c>
      <c r="T7" s="57" t="s">
        <v>80</v>
      </c>
      <c r="U7" s="86">
        <v>1170</v>
      </c>
      <c r="V7" s="86">
        <v>2418</v>
      </c>
      <c r="W7" s="86">
        <v>3432</v>
      </c>
      <c r="X7" s="86">
        <v>4680</v>
      </c>
      <c r="Y7" s="86">
        <v>5928</v>
      </c>
      <c r="Z7" s="86">
        <v>7176</v>
      </c>
      <c r="AA7" s="86">
        <v>8346</v>
      </c>
      <c r="AB7" s="86">
        <v>9438</v>
      </c>
      <c r="AC7" s="86">
        <v>10724</v>
      </c>
      <c r="AD7" s="86">
        <v>12050</v>
      </c>
      <c r="AE7" s="86">
        <v>12986</v>
      </c>
      <c r="AF7" s="86">
        <v>14000</v>
      </c>
      <c r="AG7" s="80" t="s">
        <v>377</v>
      </c>
      <c r="AH7" s="60" t="s">
        <v>82</v>
      </c>
      <c r="AI7" s="56" t="s">
        <v>255</v>
      </c>
      <c r="AJ7" s="84">
        <f>MIN(AM7)</f>
        <v>45658</v>
      </c>
      <c r="AK7" s="84">
        <f>MAX(AN7)</f>
        <v>46022</v>
      </c>
      <c r="AL7" s="56" t="s">
        <v>255</v>
      </c>
      <c r="AM7" s="81" cm="1">
        <f t="array" ref="AM7">DATE(2025,MATCH(TRUE,BM7:BX7&gt;0,0),1)</f>
        <v>45658</v>
      </c>
      <c r="AN7" s="81" cm="1">
        <f t="array" ref="AN7">EOMONTH(DATE(2025,IF(BX7&gt;0,12,MATCH(TRUE,_xlfn._xlws.SORT(BM7:BX7,1,-1)&gt;0,0)),1),0)</f>
        <v>46022</v>
      </c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8"/>
      <c r="BG7" s="58" t="s">
        <v>74</v>
      </c>
      <c r="BH7" s="58" t="s">
        <v>74</v>
      </c>
      <c r="BI7" s="90" t="s">
        <v>74</v>
      </c>
      <c r="BJ7" s="90" t="s">
        <v>74</v>
      </c>
      <c r="BK7" s="90" t="s">
        <v>74</v>
      </c>
      <c r="BL7" s="90" t="s">
        <v>74</v>
      </c>
      <c r="BM7" s="90" t="s">
        <v>74</v>
      </c>
      <c r="BN7" s="90" t="s">
        <v>74</v>
      </c>
      <c r="BO7" s="90" t="s">
        <v>74</v>
      </c>
      <c r="BP7" s="90" t="s">
        <v>74</v>
      </c>
      <c r="BQ7" s="90" t="s">
        <v>74</v>
      </c>
      <c r="BR7" s="90" t="s">
        <v>74</v>
      </c>
      <c r="BS7" s="90" t="s">
        <v>74</v>
      </c>
      <c r="BT7" s="90" t="s">
        <v>74</v>
      </c>
      <c r="BU7" s="90" t="s">
        <v>74</v>
      </c>
      <c r="BV7" s="90" t="s">
        <v>74</v>
      </c>
      <c r="BW7" s="90" t="s">
        <v>74</v>
      </c>
      <c r="BX7" s="90" t="s">
        <v>74</v>
      </c>
      <c r="BY7" s="90" t="s">
        <v>74</v>
      </c>
      <c r="BZ7" s="3"/>
    </row>
    <row r="8" spans="1:78" s="61" customFormat="1" ht="14.25" customHeight="1" x14ac:dyDescent="0.2">
      <c r="A8" s="58" t="s">
        <v>391</v>
      </c>
      <c r="B8" s="56" t="s">
        <v>180</v>
      </c>
      <c r="C8" s="56" t="s">
        <v>70</v>
      </c>
      <c r="D8" s="56" t="s">
        <v>71</v>
      </c>
      <c r="E8" s="56" t="s">
        <v>71</v>
      </c>
      <c r="F8" s="57" t="s">
        <v>72</v>
      </c>
      <c r="G8" s="56" t="s">
        <v>73</v>
      </c>
      <c r="H8" s="57" t="s">
        <v>74</v>
      </c>
      <c r="I8" s="56" t="s">
        <v>74</v>
      </c>
      <c r="J8" s="56" t="s">
        <v>75</v>
      </c>
      <c r="K8" s="57" t="s">
        <v>239</v>
      </c>
      <c r="L8" s="58" t="s">
        <v>74</v>
      </c>
      <c r="M8" s="58" t="s">
        <v>74</v>
      </c>
      <c r="N8" s="58" t="s">
        <v>74</v>
      </c>
      <c r="O8" s="58" t="s">
        <v>74</v>
      </c>
      <c r="P8" s="58" t="s">
        <v>74</v>
      </c>
      <c r="Q8" s="79" t="s">
        <v>240</v>
      </c>
      <c r="R8" s="79" t="s">
        <v>241</v>
      </c>
      <c r="S8" s="56" t="s">
        <v>242</v>
      </c>
      <c r="T8" s="57" t="s">
        <v>80</v>
      </c>
      <c r="U8" s="86">
        <v>1170</v>
      </c>
      <c r="V8" s="86">
        <v>2418</v>
      </c>
      <c r="W8" s="86">
        <v>3432</v>
      </c>
      <c r="X8" s="86">
        <v>4680</v>
      </c>
      <c r="Y8" s="86">
        <v>5928</v>
      </c>
      <c r="Z8" s="86">
        <v>7176</v>
      </c>
      <c r="AA8" s="86">
        <v>8346</v>
      </c>
      <c r="AB8" s="86">
        <v>9438</v>
      </c>
      <c r="AC8" s="86">
        <v>10724</v>
      </c>
      <c r="AD8" s="86">
        <v>12050</v>
      </c>
      <c r="AE8" s="86">
        <v>12986</v>
      </c>
      <c r="AF8" s="86">
        <v>14000</v>
      </c>
      <c r="AG8" s="80" t="s">
        <v>377</v>
      </c>
      <c r="AH8" s="60" t="s">
        <v>82</v>
      </c>
      <c r="AI8" s="56" t="s">
        <v>253</v>
      </c>
      <c r="AJ8" s="84">
        <f>MIN(AM8)</f>
        <v>45658</v>
      </c>
      <c r="AK8" s="84">
        <f xml:space="preserve"> MAX(AN8)</f>
        <v>46022</v>
      </c>
      <c r="AL8" s="56" t="s">
        <v>254</v>
      </c>
      <c r="AM8" s="81" cm="1">
        <f t="array" ref="AM8">DATE(2025,MATCH(TRUE,BM8:BX8&gt;0,0),1)</f>
        <v>45658</v>
      </c>
      <c r="AN8" s="81" cm="1">
        <f t="array" ref="AN8">EOMONTH(DATE(2025,IF(BX8&gt;0,12,MATCH(TRUE,_xlfn._xlws.SORT(BM8:BX8,1,-1)&gt;0,0)),1),0)</f>
        <v>46022</v>
      </c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8"/>
      <c r="BG8" s="58" t="s">
        <v>74</v>
      </c>
      <c r="BH8" s="58" t="s">
        <v>74</v>
      </c>
      <c r="BI8" s="90" t="s">
        <v>74</v>
      </c>
      <c r="BJ8" s="90" t="s">
        <v>74</v>
      </c>
      <c r="BK8" s="90" t="s">
        <v>74</v>
      </c>
      <c r="BL8" s="90" t="s">
        <v>74</v>
      </c>
      <c r="BM8" s="90" t="s">
        <v>74</v>
      </c>
      <c r="BN8" s="90" t="s">
        <v>74</v>
      </c>
      <c r="BO8" s="90" t="s">
        <v>74</v>
      </c>
      <c r="BP8" s="90" t="s">
        <v>74</v>
      </c>
      <c r="BQ8" s="90" t="s">
        <v>74</v>
      </c>
      <c r="BR8" s="90" t="s">
        <v>74</v>
      </c>
      <c r="BS8" s="90" t="s">
        <v>74</v>
      </c>
      <c r="BT8" s="90" t="s">
        <v>74</v>
      </c>
      <c r="BU8" s="90" t="s">
        <v>74</v>
      </c>
      <c r="BV8" s="90" t="s">
        <v>74</v>
      </c>
      <c r="BW8" s="90" t="s">
        <v>74</v>
      </c>
      <c r="BX8" s="90" t="s">
        <v>74</v>
      </c>
      <c r="BY8" s="90" t="s">
        <v>74</v>
      </c>
      <c r="BZ8" s="3"/>
    </row>
    <row r="9" spans="1:78" s="61" customFormat="1" ht="14.25" customHeight="1" x14ac:dyDescent="0.3">
      <c r="A9" s="58" t="s">
        <v>398</v>
      </c>
      <c r="B9" s="56" t="s">
        <v>89</v>
      </c>
      <c r="C9" s="56" t="s">
        <v>70</v>
      </c>
      <c r="D9" s="56" t="s">
        <v>71</v>
      </c>
      <c r="E9" s="56" t="s">
        <v>71</v>
      </c>
      <c r="F9" s="56" t="s">
        <v>72</v>
      </c>
      <c r="G9" s="56" t="s">
        <v>73</v>
      </c>
      <c r="H9" s="56" t="s">
        <v>74</v>
      </c>
      <c r="I9" s="56" t="s">
        <v>74</v>
      </c>
      <c r="J9" s="56" t="s">
        <v>75</v>
      </c>
      <c r="K9" s="57" t="s">
        <v>76</v>
      </c>
      <c r="L9" s="58" t="s">
        <v>74</v>
      </c>
      <c r="M9" s="58" t="s">
        <v>74</v>
      </c>
      <c r="N9" s="58" t="s">
        <v>74</v>
      </c>
      <c r="O9" s="58" t="s">
        <v>74</v>
      </c>
      <c r="P9" s="58" t="s">
        <v>74</v>
      </c>
      <c r="Q9" s="56" t="s">
        <v>77</v>
      </c>
      <c r="R9" s="56" t="s">
        <v>78</v>
      </c>
      <c r="S9" s="56" t="s">
        <v>79</v>
      </c>
      <c r="T9" s="56" t="s">
        <v>80</v>
      </c>
      <c r="U9" s="58"/>
      <c r="V9" s="59">
        <v>0.05</v>
      </c>
      <c r="W9" s="59">
        <v>0.08</v>
      </c>
      <c r="X9" s="59">
        <v>0.15</v>
      </c>
      <c r="Y9" s="59">
        <v>0.2</v>
      </c>
      <c r="Z9" s="59">
        <v>0.25</v>
      </c>
      <c r="AA9" s="59">
        <v>0.37</v>
      </c>
      <c r="AB9" s="59">
        <v>0.42</v>
      </c>
      <c r="AC9" s="59">
        <v>0.57999999999999996</v>
      </c>
      <c r="AD9" s="59">
        <v>0.67</v>
      </c>
      <c r="AE9" s="59">
        <v>1</v>
      </c>
      <c r="AF9" s="59"/>
      <c r="AG9" s="64" t="s">
        <v>81</v>
      </c>
      <c r="AH9" s="60" t="s">
        <v>82</v>
      </c>
      <c r="AI9" s="60" t="s">
        <v>371</v>
      </c>
      <c r="AJ9" s="81">
        <f>MIN(AM9:AM49)</f>
        <v>45658</v>
      </c>
      <c r="AK9" s="81">
        <f>MAX(AN9:AN49)</f>
        <v>46022</v>
      </c>
      <c r="AL9" s="56" t="s">
        <v>90</v>
      </c>
      <c r="AM9" s="81" cm="1">
        <f t="array" ref="AM9">DATE(2025,MATCH(TRUE,BM9:BX9&gt;0,0),1)</f>
        <v>45778</v>
      </c>
      <c r="AN9" s="81" cm="1">
        <f t="array" ref="AN9">EOMONTH(DATE(2025,IF(BX9&gt;0,12,MATCH(TRUE,_xlfn._xlws.SORT(BM9:BX9,1,-1)&gt;0,0)),1),0)</f>
        <v>46022</v>
      </c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8" t="str">
        <f>MID(BG9,1,2)</f>
        <v>53</v>
      </c>
      <c r="BG9" s="58">
        <v>530702</v>
      </c>
      <c r="BH9" s="64" t="s">
        <v>91</v>
      </c>
      <c r="BI9" s="3">
        <v>0</v>
      </c>
      <c r="BJ9" s="67"/>
      <c r="BK9" s="27">
        <v>414</v>
      </c>
      <c r="BL9" s="3">
        <f>+BI9+BK9</f>
        <v>414</v>
      </c>
      <c r="BM9" s="27"/>
      <c r="BN9" s="27"/>
      <c r="BO9" s="27"/>
      <c r="BP9" s="27"/>
      <c r="BQ9" s="27">
        <v>228</v>
      </c>
      <c r="BR9" s="27"/>
      <c r="BS9" s="27"/>
      <c r="BT9" s="27"/>
      <c r="BU9" s="27"/>
      <c r="BV9" s="27"/>
      <c r="BW9" s="27"/>
      <c r="BX9" s="27">
        <v>186</v>
      </c>
      <c r="BY9" s="3">
        <f>SUBTOTAL(9,BM9:BX9)</f>
        <v>414</v>
      </c>
      <c r="BZ9" s="3">
        <f>+BL9-BY9</f>
        <v>0</v>
      </c>
    </row>
    <row r="10" spans="1:78" s="61" customFormat="1" ht="14.25" customHeight="1" x14ac:dyDescent="0.2">
      <c r="A10" s="58" t="s">
        <v>393</v>
      </c>
      <c r="B10" s="56" t="s">
        <v>403</v>
      </c>
      <c r="C10" s="56" t="s">
        <v>70</v>
      </c>
      <c r="D10" s="56" t="s">
        <v>71</v>
      </c>
      <c r="E10" s="56" t="s">
        <v>71</v>
      </c>
      <c r="F10" s="57" t="s">
        <v>72</v>
      </c>
      <c r="G10" s="56" t="s">
        <v>73</v>
      </c>
      <c r="H10" s="57" t="s">
        <v>74</v>
      </c>
      <c r="I10" s="56" t="s">
        <v>74</v>
      </c>
      <c r="J10" s="56" t="s">
        <v>75</v>
      </c>
      <c r="K10" s="57" t="s">
        <v>239</v>
      </c>
      <c r="L10" s="58" t="s">
        <v>74</v>
      </c>
      <c r="M10" s="58" t="s">
        <v>74</v>
      </c>
      <c r="N10" s="58" t="s">
        <v>74</v>
      </c>
      <c r="O10" s="58" t="s">
        <v>74</v>
      </c>
      <c r="P10" s="58" t="s">
        <v>74</v>
      </c>
      <c r="Q10" s="79" t="s">
        <v>240</v>
      </c>
      <c r="R10" s="79" t="s">
        <v>241</v>
      </c>
      <c r="S10" s="56" t="s">
        <v>242</v>
      </c>
      <c r="T10" s="57" t="s">
        <v>80</v>
      </c>
      <c r="U10" s="86">
        <v>1170</v>
      </c>
      <c r="V10" s="86">
        <v>2418</v>
      </c>
      <c r="W10" s="86">
        <v>3432</v>
      </c>
      <c r="X10" s="86">
        <v>4680</v>
      </c>
      <c r="Y10" s="86">
        <v>5928</v>
      </c>
      <c r="Z10" s="86">
        <v>7176</v>
      </c>
      <c r="AA10" s="86">
        <v>8346</v>
      </c>
      <c r="AB10" s="86">
        <v>9438</v>
      </c>
      <c r="AC10" s="86">
        <v>10724</v>
      </c>
      <c r="AD10" s="86">
        <v>12050</v>
      </c>
      <c r="AE10" s="86">
        <v>12986</v>
      </c>
      <c r="AF10" s="86">
        <v>14000</v>
      </c>
      <c r="AG10" s="80" t="s">
        <v>257</v>
      </c>
      <c r="AH10" s="60" t="s">
        <v>82</v>
      </c>
      <c r="AI10" s="80" t="s">
        <v>258</v>
      </c>
      <c r="AJ10" s="85">
        <f>MIN(AM8:AM10)</f>
        <v>45658</v>
      </c>
      <c r="AK10" s="85">
        <f>MAX(AN8:AN10)</f>
        <v>46022</v>
      </c>
      <c r="AL10" s="56" t="s">
        <v>261</v>
      </c>
      <c r="AM10" s="81" cm="1">
        <f t="array" ref="AM10">DATE(2025,MATCH(TRUE,BM10:BX10&gt;0,0),1)</f>
        <v>45658</v>
      </c>
      <c r="AN10" s="81" cm="1">
        <f t="array" ref="AN10">EOMONTH(DATE(2025,IF(BX10&gt;0,12,MATCH(TRUE,_xlfn._xlws.SORT(BM10:BX10,1,-1)&gt;0,0)),1),0)</f>
        <v>46022</v>
      </c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8"/>
      <c r="BG10" s="58" t="s">
        <v>74</v>
      </c>
      <c r="BH10" s="58" t="s">
        <v>74</v>
      </c>
      <c r="BI10" s="90" t="s">
        <v>74</v>
      </c>
      <c r="BJ10" s="90" t="s">
        <v>74</v>
      </c>
      <c r="BK10" s="90" t="s">
        <v>74</v>
      </c>
      <c r="BL10" s="90" t="s">
        <v>74</v>
      </c>
      <c r="BM10" s="90" t="s">
        <v>74</v>
      </c>
      <c r="BN10" s="90" t="s">
        <v>74</v>
      </c>
      <c r="BO10" s="90" t="s">
        <v>74</v>
      </c>
      <c r="BP10" s="90" t="s">
        <v>74</v>
      </c>
      <c r="BQ10" s="90" t="s">
        <v>74</v>
      </c>
      <c r="BR10" s="90" t="s">
        <v>74</v>
      </c>
      <c r="BS10" s="90" t="s">
        <v>74</v>
      </c>
      <c r="BT10" s="90" t="s">
        <v>74</v>
      </c>
      <c r="BU10" s="90" t="s">
        <v>74</v>
      </c>
      <c r="BV10" s="90" t="s">
        <v>74</v>
      </c>
      <c r="BW10" s="90" t="s">
        <v>74</v>
      </c>
      <c r="BX10" s="90" t="s">
        <v>74</v>
      </c>
      <c r="BY10" s="90" t="s">
        <v>74</v>
      </c>
      <c r="BZ10" s="3"/>
    </row>
    <row r="11" spans="1:78" s="61" customFormat="1" ht="14.25" customHeight="1" x14ac:dyDescent="0.2">
      <c r="A11" s="58" t="s">
        <v>393</v>
      </c>
      <c r="B11" s="56" t="s">
        <v>403</v>
      </c>
      <c r="C11" s="56" t="s">
        <v>70</v>
      </c>
      <c r="D11" s="56" t="s">
        <v>71</v>
      </c>
      <c r="E11" s="56" t="s">
        <v>71</v>
      </c>
      <c r="F11" s="57" t="s">
        <v>72</v>
      </c>
      <c r="G11" s="56" t="s">
        <v>73</v>
      </c>
      <c r="H11" s="57" t="s">
        <v>74</v>
      </c>
      <c r="I11" s="56" t="s">
        <v>74</v>
      </c>
      <c r="J11" s="56" t="s">
        <v>75</v>
      </c>
      <c r="K11" s="57" t="s">
        <v>239</v>
      </c>
      <c r="L11" s="58" t="s">
        <v>74</v>
      </c>
      <c r="M11" s="58" t="s">
        <v>74</v>
      </c>
      <c r="N11" s="58" t="s">
        <v>74</v>
      </c>
      <c r="O11" s="58" t="s">
        <v>74</v>
      </c>
      <c r="P11" s="58" t="s">
        <v>74</v>
      </c>
      <c r="Q11" s="79" t="s">
        <v>240</v>
      </c>
      <c r="R11" s="79" t="s">
        <v>241</v>
      </c>
      <c r="S11" s="56" t="s">
        <v>242</v>
      </c>
      <c r="T11" s="57" t="s">
        <v>80</v>
      </c>
      <c r="U11" s="86">
        <v>1170</v>
      </c>
      <c r="V11" s="86">
        <v>2418</v>
      </c>
      <c r="W11" s="86">
        <v>3432</v>
      </c>
      <c r="X11" s="86">
        <v>4680</v>
      </c>
      <c r="Y11" s="86">
        <v>5928</v>
      </c>
      <c r="Z11" s="86">
        <v>7176</v>
      </c>
      <c r="AA11" s="86">
        <v>8346</v>
      </c>
      <c r="AB11" s="86">
        <v>9438</v>
      </c>
      <c r="AC11" s="86">
        <v>10724</v>
      </c>
      <c r="AD11" s="86">
        <v>12050</v>
      </c>
      <c r="AE11" s="86">
        <v>12986</v>
      </c>
      <c r="AF11" s="86">
        <v>14000</v>
      </c>
      <c r="AG11" s="80" t="s">
        <v>257</v>
      </c>
      <c r="AH11" s="60" t="s">
        <v>82</v>
      </c>
      <c r="AI11" s="80" t="s">
        <v>258</v>
      </c>
      <c r="AJ11" s="85">
        <f>MIN(AM11:AM13)</f>
        <v>45658</v>
      </c>
      <c r="AK11" s="85">
        <f>MAX(AN11:AN13)</f>
        <v>46022</v>
      </c>
      <c r="AL11" s="56" t="s">
        <v>259</v>
      </c>
      <c r="AM11" s="81" cm="1">
        <f t="array" ref="AM11">DATE(2025,MATCH(TRUE,BM11:BX11&gt;0,0),1)</f>
        <v>45658</v>
      </c>
      <c r="AN11" s="81" cm="1">
        <f t="array" ref="AN11">EOMONTH(DATE(2025,IF(BX11&gt;0,12,MATCH(TRUE,_xlfn._xlws.SORT(BM11:BX11,1,-1)&gt;0,0)),1),0)</f>
        <v>46022</v>
      </c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8"/>
      <c r="BG11" s="58" t="s">
        <v>74</v>
      </c>
      <c r="BH11" s="58" t="s">
        <v>74</v>
      </c>
      <c r="BI11" s="90" t="s">
        <v>74</v>
      </c>
      <c r="BJ11" s="90" t="s">
        <v>74</v>
      </c>
      <c r="BK11" s="90" t="s">
        <v>74</v>
      </c>
      <c r="BL11" s="90" t="s">
        <v>74</v>
      </c>
      <c r="BM11" s="90" t="s">
        <v>74</v>
      </c>
      <c r="BN11" s="90" t="s">
        <v>74</v>
      </c>
      <c r="BO11" s="90" t="s">
        <v>74</v>
      </c>
      <c r="BP11" s="90" t="s">
        <v>74</v>
      </c>
      <c r="BQ11" s="90" t="s">
        <v>74</v>
      </c>
      <c r="BR11" s="90" t="s">
        <v>74</v>
      </c>
      <c r="BS11" s="90" t="s">
        <v>74</v>
      </c>
      <c r="BT11" s="90" t="s">
        <v>74</v>
      </c>
      <c r="BU11" s="90" t="s">
        <v>74</v>
      </c>
      <c r="BV11" s="90" t="s">
        <v>74</v>
      </c>
      <c r="BW11" s="90" t="s">
        <v>74</v>
      </c>
      <c r="BX11" s="90" t="s">
        <v>74</v>
      </c>
      <c r="BY11" s="90" t="s">
        <v>74</v>
      </c>
      <c r="BZ11" s="3"/>
    </row>
    <row r="12" spans="1:78" s="61" customFormat="1" ht="14.25" customHeight="1" x14ac:dyDescent="0.3">
      <c r="A12" s="58" t="s">
        <v>390</v>
      </c>
      <c r="B12" s="56" t="s">
        <v>138</v>
      </c>
      <c r="C12" s="56" t="s">
        <v>70</v>
      </c>
      <c r="D12" s="56" t="s">
        <v>71</v>
      </c>
      <c r="E12" s="56" t="s">
        <v>71</v>
      </c>
      <c r="F12" s="57" t="s">
        <v>72</v>
      </c>
      <c r="G12" s="56" t="s">
        <v>73</v>
      </c>
      <c r="H12" s="57" t="s">
        <v>74</v>
      </c>
      <c r="I12" s="56" t="s">
        <v>74</v>
      </c>
      <c r="J12" s="56" t="s">
        <v>75</v>
      </c>
      <c r="K12" s="57" t="s">
        <v>76</v>
      </c>
      <c r="L12" s="58" t="s">
        <v>74</v>
      </c>
      <c r="M12" s="58" t="s">
        <v>74</v>
      </c>
      <c r="N12" s="58" t="s">
        <v>74</v>
      </c>
      <c r="O12" s="58" t="s">
        <v>74</v>
      </c>
      <c r="P12" s="58" t="s">
        <v>74</v>
      </c>
      <c r="Q12" s="56" t="s">
        <v>77</v>
      </c>
      <c r="R12" s="56" t="s">
        <v>78</v>
      </c>
      <c r="S12" s="56" t="s">
        <v>79</v>
      </c>
      <c r="T12" s="56" t="s">
        <v>80</v>
      </c>
      <c r="U12" s="58"/>
      <c r="V12" s="59">
        <v>0.05</v>
      </c>
      <c r="W12" s="59">
        <v>0.08</v>
      </c>
      <c r="X12" s="59">
        <v>0.15</v>
      </c>
      <c r="Y12" s="59">
        <v>0.2</v>
      </c>
      <c r="Z12" s="59">
        <v>0.25</v>
      </c>
      <c r="AA12" s="59">
        <v>0.37</v>
      </c>
      <c r="AB12" s="59">
        <v>0.42</v>
      </c>
      <c r="AC12" s="59">
        <v>0.57999999999999996</v>
      </c>
      <c r="AD12" s="59">
        <v>0.67</v>
      </c>
      <c r="AE12" s="59">
        <v>1</v>
      </c>
      <c r="AF12" s="59"/>
      <c r="AG12" s="64" t="s">
        <v>81</v>
      </c>
      <c r="AH12" s="60" t="s">
        <v>82</v>
      </c>
      <c r="AI12" s="60" t="s">
        <v>370</v>
      </c>
      <c r="AJ12" s="81">
        <f>MIN($AM$60:$AM$119)</f>
        <v>45658</v>
      </c>
      <c r="AK12" s="81">
        <f>MAX($AN$60:$AN$119)</f>
        <v>46022</v>
      </c>
      <c r="AL12" s="56" t="s">
        <v>338</v>
      </c>
      <c r="AM12" s="81" cm="1">
        <f t="array" ref="AM12">DATE(2025,MATCH(TRUE,BM12:BX12&gt;0,0),1)</f>
        <v>45748</v>
      </c>
      <c r="AN12" s="81" cm="1">
        <f t="array" ref="AN12">EOMONTH(DATE(2025,IF(BX12&gt;0,12,MATCH(TRUE,_xlfn._xlws.SORT(BM12:BX12,1,-1)&gt;0,0)),1),0)</f>
        <v>45777</v>
      </c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63"/>
      <c r="BE12" s="63"/>
      <c r="BF12" s="58" t="str">
        <f t="shared" ref="BF12:BF32" si="0">MID(BG12,1,2)</f>
        <v>53</v>
      </c>
      <c r="BG12" s="58">
        <v>531403</v>
      </c>
      <c r="BH12" s="64" t="s">
        <v>363</v>
      </c>
      <c r="BI12" s="3">
        <v>0</v>
      </c>
      <c r="BJ12" s="74"/>
      <c r="BK12" s="3">
        <v>8000</v>
      </c>
      <c r="BL12" s="3">
        <v>8000</v>
      </c>
      <c r="BM12" s="3"/>
      <c r="BN12" s="3"/>
      <c r="BO12" s="3"/>
      <c r="BP12" s="3">
        <v>8000</v>
      </c>
      <c r="BQ12" s="3"/>
      <c r="BR12" s="3"/>
      <c r="BS12" s="3"/>
      <c r="BT12" s="3"/>
      <c r="BU12" s="3"/>
      <c r="BV12" s="3"/>
      <c r="BW12" s="3"/>
      <c r="BX12" s="3"/>
      <c r="BY12" s="3">
        <f t="shared" ref="BY12:BY32" si="1">SUBTOTAL(9,BM12:BX12)</f>
        <v>8000</v>
      </c>
      <c r="BZ12" s="3"/>
    </row>
    <row r="13" spans="1:78" s="61" customFormat="1" ht="14.25" customHeight="1" x14ac:dyDescent="0.3">
      <c r="A13" s="58" t="s">
        <v>389</v>
      </c>
      <c r="B13" s="56" t="s">
        <v>92</v>
      </c>
      <c r="C13" s="56" t="s">
        <v>70</v>
      </c>
      <c r="D13" s="56" t="s">
        <v>71</v>
      </c>
      <c r="E13" s="56" t="s">
        <v>71</v>
      </c>
      <c r="F13" s="57" t="s">
        <v>72</v>
      </c>
      <c r="G13" s="56" t="s">
        <v>73</v>
      </c>
      <c r="H13" s="56" t="s">
        <v>74</v>
      </c>
      <c r="I13" s="56" t="s">
        <v>74</v>
      </c>
      <c r="J13" s="56" t="s">
        <v>75</v>
      </c>
      <c r="K13" s="57" t="s">
        <v>76</v>
      </c>
      <c r="L13" s="58" t="s">
        <v>74</v>
      </c>
      <c r="M13" s="58" t="s">
        <v>74</v>
      </c>
      <c r="N13" s="58" t="s">
        <v>74</v>
      </c>
      <c r="O13" s="58" t="s">
        <v>74</v>
      </c>
      <c r="P13" s="58" t="s">
        <v>74</v>
      </c>
      <c r="Q13" s="56" t="s">
        <v>77</v>
      </c>
      <c r="R13" s="56" t="s">
        <v>78</v>
      </c>
      <c r="S13" s="56" t="s">
        <v>79</v>
      </c>
      <c r="T13" s="56" t="s">
        <v>80</v>
      </c>
      <c r="U13" s="58"/>
      <c r="V13" s="59">
        <v>0.05</v>
      </c>
      <c r="W13" s="59">
        <v>0.08</v>
      </c>
      <c r="X13" s="59">
        <v>0.15</v>
      </c>
      <c r="Y13" s="59">
        <v>0.2</v>
      </c>
      <c r="Z13" s="59">
        <v>0.25</v>
      </c>
      <c r="AA13" s="59">
        <v>0.37</v>
      </c>
      <c r="AB13" s="59">
        <v>0.42</v>
      </c>
      <c r="AC13" s="59">
        <v>0.57999999999999996</v>
      </c>
      <c r="AD13" s="59">
        <v>0.67</v>
      </c>
      <c r="AE13" s="59">
        <v>1</v>
      </c>
      <c r="AF13" s="59"/>
      <c r="AG13" s="64" t="s">
        <v>81</v>
      </c>
      <c r="AH13" s="60" t="s">
        <v>82</v>
      </c>
      <c r="AI13" s="60" t="s">
        <v>371</v>
      </c>
      <c r="AJ13" s="81">
        <f>MIN(AM5:AM45)</f>
        <v>45658</v>
      </c>
      <c r="AK13" s="81">
        <f>MAX(AN5:AN45)</f>
        <v>46022</v>
      </c>
      <c r="AL13" s="64" t="s">
        <v>101</v>
      </c>
      <c r="AM13" s="81" cm="1">
        <f t="array" ref="AM13">DATE(2025,MATCH(TRUE,BM13:BX13&gt;0,0),1)</f>
        <v>45778</v>
      </c>
      <c r="AN13" s="81" cm="1">
        <f t="array" ref="AN13">EOMONTH(DATE(2025,IF(BX13&gt;0,12,MATCH(TRUE,_xlfn._xlws.SORT(BM13:BX13,1,-1)&gt;0,0)),1),0)</f>
        <v>45808</v>
      </c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8" t="str">
        <f t="shared" si="0"/>
        <v>53</v>
      </c>
      <c r="BG13" s="58">
        <v>531407</v>
      </c>
      <c r="BH13" s="64" t="s">
        <v>102</v>
      </c>
      <c r="BI13" s="3">
        <v>0</v>
      </c>
      <c r="BJ13" s="67"/>
      <c r="BK13" s="27">
        <v>6600</v>
      </c>
      <c r="BL13" s="3">
        <v>6600</v>
      </c>
      <c r="BM13" s="27"/>
      <c r="BN13" s="27"/>
      <c r="BO13" s="27"/>
      <c r="BP13" s="27"/>
      <c r="BQ13" s="27">
        <v>6600</v>
      </c>
      <c r="BR13" s="27"/>
      <c r="BS13" s="27"/>
      <c r="BT13" s="27"/>
      <c r="BU13" s="27"/>
      <c r="BV13" s="27"/>
      <c r="BW13" s="27"/>
      <c r="BX13" s="27"/>
      <c r="BY13" s="3">
        <f t="shared" si="1"/>
        <v>6600</v>
      </c>
      <c r="BZ13" s="3">
        <f>+BL13-BY13</f>
        <v>0</v>
      </c>
    </row>
    <row r="14" spans="1:78" s="61" customFormat="1" ht="14.25" customHeight="1" x14ac:dyDescent="0.3">
      <c r="A14" s="58" t="s">
        <v>390</v>
      </c>
      <c r="B14" s="56" t="s">
        <v>138</v>
      </c>
      <c r="C14" s="56" t="s">
        <v>70</v>
      </c>
      <c r="D14" s="56" t="s">
        <v>71</v>
      </c>
      <c r="E14" s="56" t="s">
        <v>71</v>
      </c>
      <c r="F14" s="57" t="s">
        <v>72</v>
      </c>
      <c r="G14" s="56" t="s">
        <v>73</v>
      </c>
      <c r="H14" s="57" t="s">
        <v>74</v>
      </c>
      <c r="I14" s="56" t="s">
        <v>74</v>
      </c>
      <c r="J14" s="56" t="s">
        <v>75</v>
      </c>
      <c r="K14" s="57" t="s">
        <v>76</v>
      </c>
      <c r="L14" s="58" t="s">
        <v>74</v>
      </c>
      <c r="M14" s="58" t="s">
        <v>74</v>
      </c>
      <c r="N14" s="58" t="s">
        <v>74</v>
      </c>
      <c r="O14" s="58" t="s">
        <v>74</v>
      </c>
      <c r="P14" s="58" t="s">
        <v>74</v>
      </c>
      <c r="Q14" s="56" t="s">
        <v>77</v>
      </c>
      <c r="R14" s="56" t="s">
        <v>78</v>
      </c>
      <c r="S14" s="56" t="s">
        <v>79</v>
      </c>
      <c r="T14" s="56" t="s">
        <v>80</v>
      </c>
      <c r="U14" s="58"/>
      <c r="V14" s="59">
        <v>0.05</v>
      </c>
      <c r="W14" s="59">
        <v>0.08</v>
      </c>
      <c r="X14" s="59">
        <v>0.15</v>
      </c>
      <c r="Y14" s="59">
        <v>0.2</v>
      </c>
      <c r="Z14" s="59">
        <v>0.25</v>
      </c>
      <c r="AA14" s="59">
        <v>0.37</v>
      </c>
      <c r="AB14" s="59">
        <v>0.42</v>
      </c>
      <c r="AC14" s="59">
        <v>0.57999999999999996</v>
      </c>
      <c r="AD14" s="59">
        <v>0.67</v>
      </c>
      <c r="AE14" s="59">
        <v>1</v>
      </c>
      <c r="AF14" s="59"/>
      <c r="AG14" s="64" t="s">
        <v>81</v>
      </c>
      <c r="AH14" s="60" t="s">
        <v>82</v>
      </c>
      <c r="AI14" s="60" t="s">
        <v>370</v>
      </c>
      <c r="AJ14" s="81">
        <f>MIN($AM$60:$AM$119)</f>
        <v>45658</v>
      </c>
      <c r="AK14" s="81">
        <f>MAX($AN$60:$AN$119)</f>
        <v>46022</v>
      </c>
      <c r="AL14" s="56" t="s">
        <v>143</v>
      </c>
      <c r="AM14" s="81" cm="1">
        <f t="array" ref="AM14">DATE(2025,MATCH(TRUE,BM14:BX14&gt;0,0),1)</f>
        <v>45809</v>
      </c>
      <c r="AN14" s="81" cm="1">
        <f t="array" ref="AN14">EOMONTH(DATE(2025,IF(BX14&gt;0,12,MATCH(TRUE,_xlfn._xlws.SORT(BM14:BX14,1,-1)&gt;0,0)),1),0)</f>
        <v>45838</v>
      </c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63"/>
      <c r="BE14" s="63"/>
      <c r="BF14" s="58" t="str">
        <f t="shared" si="0"/>
        <v>53</v>
      </c>
      <c r="BG14" s="58">
        <v>530813</v>
      </c>
      <c r="BH14" s="64" t="s">
        <v>140</v>
      </c>
      <c r="BI14" s="3">
        <v>0</v>
      </c>
      <c r="BJ14" s="74"/>
      <c r="BK14" s="3">
        <v>800</v>
      </c>
      <c r="BL14" s="3">
        <v>800</v>
      </c>
      <c r="BM14" s="3"/>
      <c r="BN14" s="3"/>
      <c r="BO14" s="3"/>
      <c r="BP14" s="3"/>
      <c r="BQ14" s="3"/>
      <c r="BR14" s="3">
        <v>800</v>
      </c>
      <c r="BS14" s="3"/>
      <c r="BT14" s="3"/>
      <c r="BU14" s="3"/>
      <c r="BV14" s="3"/>
      <c r="BW14" s="3"/>
      <c r="BX14" s="3"/>
      <c r="BY14" s="3">
        <f t="shared" si="1"/>
        <v>800</v>
      </c>
      <c r="BZ14" s="3">
        <f>+BL14-BY14</f>
        <v>0</v>
      </c>
    </row>
    <row r="15" spans="1:78" s="61" customFormat="1" ht="14.25" customHeight="1" x14ac:dyDescent="0.3">
      <c r="A15" s="58" t="s">
        <v>390</v>
      </c>
      <c r="B15" s="56" t="s">
        <v>138</v>
      </c>
      <c r="C15" s="56" t="s">
        <v>70</v>
      </c>
      <c r="D15" s="56" t="s">
        <v>71</v>
      </c>
      <c r="E15" s="56" t="s">
        <v>71</v>
      </c>
      <c r="F15" s="57" t="s">
        <v>72</v>
      </c>
      <c r="G15" s="56" t="s">
        <v>73</v>
      </c>
      <c r="H15" s="57" t="s">
        <v>74</v>
      </c>
      <c r="I15" s="56" t="s">
        <v>74</v>
      </c>
      <c r="J15" s="56" t="s">
        <v>75</v>
      </c>
      <c r="K15" s="57" t="s">
        <v>76</v>
      </c>
      <c r="L15" s="58" t="s">
        <v>74</v>
      </c>
      <c r="M15" s="58" t="s">
        <v>74</v>
      </c>
      <c r="N15" s="58" t="s">
        <v>74</v>
      </c>
      <c r="O15" s="58" t="s">
        <v>74</v>
      </c>
      <c r="P15" s="58" t="s">
        <v>74</v>
      </c>
      <c r="Q15" s="56" t="s">
        <v>77</v>
      </c>
      <c r="R15" s="56" t="s">
        <v>78</v>
      </c>
      <c r="S15" s="56" t="s">
        <v>79</v>
      </c>
      <c r="T15" s="56" t="s">
        <v>80</v>
      </c>
      <c r="U15" s="58"/>
      <c r="V15" s="59">
        <v>0.05</v>
      </c>
      <c r="W15" s="59">
        <v>0.08</v>
      </c>
      <c r="X15" s="59">
        <v>0.15</v>
      </c>
      <c r="Y15" s="59">
        <v>0.2</v>
      </c>
      <c r="Z15" s="59">
        <v>0.25</v>
      </c>
      <c r="AA15" s="59">
        <v>0.37</v>
      </c>
      <c r="AB15" s="59">
        <v>0.42</v>
      </c>
      <c r="AC15" s="59">
        <v>0.57999999999999996</v>
      </c>
      <c r="AD15" s="59">
        <v>0.67</v>
      </c>
      <c r="AE15" s="59">
        <v>1</v>
      </c>
      <c r="AF15" s="59"/>
      <c r="AG15" s="64" t="s">
        <v>81</v>
      </c>
      <c r="AH15" s="60" t="s">
        <v>82</v>
      </c>
      <c r="AI15" s="60" t="s">
        <v>370</v>
      </c>
      <c r="AJ15" s="81">
        <f>MIN($AM$60:$AM$119)</f>
        <v>45658</v>
      </c>
      <c r="AK15" s="81">
        <f>MAX($AN$60:$AN$119)</f>
        <v>46022</v>
      </c>
      <c r="AL15" s="56" t="s">
        <v>351</v>
      </c>
      <c r="AM15" s="81" cm="1">
        <f t="array" ref="AM15">DATE(2025,MATCH(TRUE,BM15:BX15&gt;0,0),1)</f>
        <v>45717</v>
      </c>
      <c r="AN15" s="81" cm="1">
        <f t="array" ref="AN15">EOMONTH(DATE(2025,IF(BX15&gt;0,12,MATCH(TRUE,_xlfn._xlws.SORT(BM15:BX15,1,-1)&gt;0,0)),1),0)</f>
        <v>45747</v>
      </c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63"/>
      <c r="BE15" s="63"/>
      <c r="BF15" s="58" t="str">
        <f t="shared" si="0"/>
        <v>53</v>
      </c>
      <c r="BG15" s="58">
        <v>530803</v>
      </c>
      <c r="BH15" s="64" t="s">
        <v>162</v>
      </c>
      <c r="BI15" s="3">
        <v>0</v>
      </c>
      <c r="BJ15" s="74"/>
      <c r="BK15" s="3">
        <v>6600</v>
      </c>
      <c r="BL15" s="3">
        <v>6600</v>
      </c>
      <c r="BM15" s="3"/>
      <c r="BN15" s="3"/>
      <c r="BO15" s="3">
        <v>6600</v>
      </c>
      <c r="BP15" s="3"/>
      <c r="BQ15" s="3"/>
      <c r="BR15" s="3"/>
      <c r="BS15" s="3"/>
      <c r="BT15" s="3"/>
      <c r="BU15" s="3"/>
      <c r="BV15" s="3"/>
      <c r="BW15" s="3"/>
      <c r="BX15" s="3"/>
      <c r="BY15" s="3">
        <f t="shared" si="1"/>
        <v>6600</v>
      </c>
      <c r="BZ15" s="3">
        <f>+BL15-BY15</f>
        <v>0</v>
      </c>
    </row>
    <row r="16" spans="1:78" s="61" customFormat="1" ht="14.25" customHeight="1" x14ac:dyDescent="0.3">
      <c r="A16" s="58" t="s">
        <v>390</v>
      </c>
      <c r="B16" s="56" t="s">
        <v>138</v>
      </c>
      <c r="C16" s="56" t="s">
        <v>70</v>
      </c>
      <c r="D16" s="56" t="s">
        <v>71</v>
      </c>
      <c r="E16" s="56" t="s">
        <v>71</v>
      </c>
      <c r="F16" s="57" t="s">
        <v>72</v>
      </c>
      <c r="G16" s="56" t="s">
        <v>73</v>
      </c>
      <c r="H16" s="57" t="s">
        <v>74</v>
      </c>
      <c r="I16" s="56" t="s">
        <v>74</v>
      </c>
      <c r="J16" s="56" t="s">
        <v>75</v>
      </c>
      <c r="K16" s="57" t="s">
        <v>76</v>
      </c>
      <c r="L16" s="58" t="s">
        <v>74</v>
      </c>
      <c r="M16" s="58" t="s">
        <v>74</v>
      </c>
      <c r="N16" s="58" t="s">
        <v>74</v>
      </c>
      <c r="O16" s="58" t="s">
        <v>74</v>
      </c>
      <c r="P16" s="58" t="s">
        <v>74</v>
      </c>
      <c r="Q16" s="56" t="s">
        <v>77</v>
      </c>
      <c r="R16" s="56" t="s">
        <v>78</v>
      </c>
      <c r="S16" s="56" t="s">
        <v>79</v>
      </c>
      <c r="T16" s="56" t="s">
        <v>80</v>
      </c>
      <c r="U16" s="58"/>
      <c r="V16" s="59">
        <v>0.05</v>
      </c>
      <c r="W16" s="59">
        <v>0.08</v>
      </c>
      <c r="X16" s="59">
        <v>0.15</v>
      </c>
      <c r="Y16" s="59">
        <v>0.2</v>
      </c>
      <c r="Z16" s="59">
        <v>0.25</v>
      </c>
      <c r="AA16" s="59">
        <v>0.37</v>
      </c>
      <c r="AB16" s="59">
        <v>0.42</v>
      </c>
      <c r="AC16" s="59">
        <v>0.57999999999999996</v>
      </c>
      <c r="AD16" s="59">
        <v>0.67</v>
      </c>
      <c r="AE16" s="59">
        <v>1</v>
      </c>
      <c r="AF16" s="59"/>
      <c r="AG16" s="64" t="s">
        <v>81</v>
      </c>
      <c r="AH16" s="60" t="s">
        <v>82</v>
      </c>
      <c r="AI16" s="60" t="s">
        <v>370</v>
      </c>
      <c r="AJ16" s="81">
        <f>MIN($AM$60:$AM$119)</f>
        <v>45658</v>
      </c>
      <c r="AK16" s="81">
        <f>MAX($AN$60:$AN$119)</f>
        <v>46022</v>
      </c>
      <c r="AL16" s="56" t="s">
        <v>337</v>
      </c>
      <c r="AM16" s="81" cm="1">
        <f t="array" ref="AM16">DATE(2025,MATCH(TRUE,BM16:BX16&gt;0,0),1)</f>
        <v>45689</v>
      </c>
      <c r="AN16" s="81" cm="1">
        <f t="array" ref="AN16">EOMONTH(DATE(2025,IF(BX16&gt;0,12,MATCH(TRUE,_xlfn._xlws.SORT(BM16:BX16,1,-1)&gt;0,0)),1),0)</f>
        <v>45716</v>
      </c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63"/>
      <c r="BE16" s="63"/>
      <c r="BF16" s="58" t="str">
        <f t="shared" si="0"/>
        <v>53</v>
      </c>
      <c r="BG16" s="58">
        <v>530805</v>
      </c>
      <c r="BH16" s="64" t="s">
        <v>362</v>
      </c>
      <c r="BI16" s="3">
        <v>0</v>
      </c>
      <c r="BJ16" s="74"/>
      <c r="BK16" s="3">
        <v>1000</v>
      </c>
      <c r="BL16" s="3">
        <v>1000</v>
      </c>
      <c r="BM16" s="3"/>
      <c r="BN16" s="3">
        <v>1000</v>
      </c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>
        <f t="shared" si="1"/>
        <v>1000</v>
      </c>
      <c r="BZ16" s="3"/>
    </row>
    <row r="17" spans="1:78" s="61" customFormat="1" ht="14.25" customHeight="1" x14ac:dyDescent="0.3">
      <c r="A17" s="58" t="s">
        <v>389</v>
      </c>
      <c r="B17" s="56" t="s">
        <v>92</v>
      </c>
      <c r="C17" s="56" t="s">
        <v>70</v>
      </c>
      <c r="D17" s="56" t="s">
        <v>71</v>
      </c>
      <c r="E17" s="56" t="s">
        <v>71</v>
      </c>
      <c r="F17" s="57" t="s">
        <v>72</v>
      </c>
      <c r="G17" s="56" t="s">
        <v>73</v>
      </c>
      <c r="H17" s="57" t="s">
        <v>74</v>
      </c>
      <c r="I17" s="56" t="s">
        <v>74</v>
      </c>
      <c r="J17" s="56" t="s">
        <v>75</v>
      </c>
      <c r="K17" s="57" t="s">
        <v>76</v>
      </c>
      <c r="L17" s="55" t="s">
        <v>74</v>
      </c>
      <c r="M17" s="55" t="s">
        <v>74</v>
      </c>
      <c r="N17" s="55" t="s">
        <v>74</v>
      </c>
      <c r="O17" s="55" t="s">
        <v>74</v>
      </c>
      <c r="P17" s="58" t="s">
        <v>74</v>
      </c>
      <c r="Q17" s="56" t="s">
        <v>77</v>
      </c>
      <c r="R17" s="56" t="s">
        <v>78</v>
      </c>
      <c r="S17" s="56" t="s">
        <v>79</v>
      </c>
      <c r="T17" s="56" t="s">
        <v>80</v>
      </c>
      <c r="U17" s="58"/>
      <c r="V17" s="59">
        <v>0.05</v>
      </c>
      <c r="W17" s="59">
        <v>0.08</v>
      </c>
      <c r="X17" s="59">
        <v>0.15</v>
      </c>
      <c r="Y17" s="59">
        <v>0.2</v>
      </c>
      <c r="Z17" s="59">
        <v>0.25</v>
      </c>
      <c r="AA17" s="59">
        <v>0.37</v>
      </c>
      <c r="AB17" s="59">
        <v>0.42</v>
      </c>
      <c r="AC17" s="59">
        <v>0.57999999999999996</v>
      </c>
      <c r="AD17" s="59">
        <v>0.67</v>
      </c>
      <c r="AE17" s="59">
        <v>1</v>
      </c>
      <c r="AF17" s="59"/>
      <c r="AG17" s="64" t="s">
        <v>81</v>
      </c>
      <c r="AH17" s="60" t="s">
        <v>82</v>
      </c>
      <c r="AI17" s="60" t="s">
        <v>371</v>
      </c>
      <c r="AJ17" s="81">
        <f>MIN(AM1:AM23)</f>
        <v>45658</v>
      </c>
      <c r="AK17" s="81">
        <f>MAX(AN1:AN23)</f>
        <v>46022</v>
      </c>
      <c r="AL17" s="64" t="s">
        <v>129</v>
      </c>
      <c r="AM17" s="81" cm="1">
        <f t="array" ref="AM17">DATE(2025,MATCH(TRUE,BM17:BX17&gt;0,0),1)</f>
        <v>45748</v>
      </c>
      <c r="AN17" s="81" cm="1">
        <f t="array" ref="AN17">EOMONTH(DATE(2025,IF(BX17&gt;0,12,MATCH(TRUE,_xlfn._xlws.SORT(BM17:BX17,1,-1)&gt;0,0)),1),0)</f>
        <v>45777</v>
      </c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8" t="str">
        <f t="shared" si="0"/>
        <v>53</v>
      </c>
      <c r="BG17" s="58">
        <v>530243</v>
      </c>
      <c r="BH17" s="64" t="s">
        <v>128</v>
      </c>
      <c r="BI17" s="3">
        <v>0</v>
      </c>
      <c r="BJ17" s="67"/>
      <c r="BK17" s="27">
        <v>3500</v>
      </c>
      <c r="BL17" s="3">
        <v>3500</v>
      </c>
      <c r="BM17" s="27"/>
      <c r="BN17" s="27"/>
      <c r="BO17" s="27"/>
      <c r="BP17" s="27">
        <v>3500</v>
      </c>
      <c r="BQ17" s="27"/>
      <c r="BR17" s="27"/>
      <c r="BS17" s="27"/>
      <c r="BT17" s="27"/>
      <c r="BU17" s="27"/>
      <c r="BV17" s="27"/>
      <c r="BW17" s="27"/>
      <c r="BX17" s="27"/>
      <c r="BY17" s="3">
        <f t="shared" si="1"/>
        <v>3500</v>
      </c>
      <c r="BZ17" s="3">
        <f t="shared" ref="BZ17:BZ32" si="2">+BL17-BY17</f>
        <v>0</v>
      </c>
    </row>
    <row r="18" spans="1:78" s="61" customFormat="1" ht="14.25" customHeight="1" x14ac:dyDescent="0.3">
      <c r="A18" s="58" t="s">
        <v>389</v>
      </c>
      <c r="B18" s="56" t="s">
        <v>92</v>
      </c>
      <c r="C18" s="56" t="s">
        <v>70</v>
      </c>
      <c r="D18" s="56" t="s">
        <v>71</v>
      </c>
      <c r="E18" s="56" t="s">
        <v>71</v>
      </c>
      <c r="F18" s="57" t="s">
        <v>72</v>
      </c>
      <c r="G18" s="56" t="s">
        <v>73</v>
      </c>
      <c r="H18" s="57" t="s">
        <v>74</v>
      </c>
      <c r="I18" s="56" t="s">
        <v>74</v>
      </c>
      <c r="J18" s="56" t="s">
        <v>75</v>
      </c>
      <c r="K18" s="57" t="s">
        <v>76</v>
      </c>
      <c r="L18" s="55" t="s">
        <v>74</v>
      </c>
      <c r="M18" s="55" t="s">
        <v>74</v>
      </c>
      <c r="N18" s="55" t="s">
        <v>74</v>
      </c>
      <c r="O18" s="55" t="s">
        <v>74</v>
      </c>
      <c r="P18" s="58" t="s">
        <v>74</v>
      </c>
      <c r="Q18" s="56" t="s">
        <v>77</v>
      </c>
      <c r="R18" s="56" t="s">
        <v>78</v>
      </c>
      <c r="S18" s="56" t="s">
        <v>79</v>
      </c>
      <c r="T18" s="56" t="s">
        <v>80</v>
      </c>
      <c r="U18" s="58"/>
      <c r="V18" s="59">
        <v>0.05</v>
      </c>
      <c r="W18" s="59">
        <v>0.08</v>
      </c>
      <c r="X18" s="59">
        <v>0.15</v>
      </c>
      <c r="Y18" s="59">
        <v>0.2</v>
      </c>
      <c r="Z18" s="59">
        <v>0.25</v>
      </c>
      <c r="AA18" s="59">
        <v>0.37</v>
      </c>
      <c r="AB18" s="59">
        <v>0.42</v>
      </c>
      <c r="AC18" s="59">
        <v>0.57999999999999996</v>
      </c>
      <c r="AD18" s="59">
        <v>0.67</v>
      </c>
      <c r="AE18" s="59">
        <v>1</v>
      </c>
      <c r="AF18" s="59"/>
      <c r="AG18" s="64" t="s">
        <v>81</v>
      </c>
      <c r="AH18" s="60" t="s">
        <v>82</v>
      </c>
      <c r="AI18" s="60" t="s">
        <v>371</v>
      </c>
      <c r="AJ18" s="81">
        <f>MIN(AM1:AM25)</f>
        <v>45658</v>
      </c>
      <c r="AK18" s="81">
        <f>MAX(AN1:AN25)</f>
        <v>46022</v>
      </c>
      <c r="AL18" s="64" t="s">
        <v>127</v>
      </c>
      <c r="AM18" s="81" cm="1">
        <f t="array" ref="AM18">DATE(2025,MATCH(TRUE,BM18:BX18&gt;0,0),1)</f>
        <v>45748</v>
      </c>
      <c r="AN18" s="81" cm="1">
        <f t="array" ref="AN18">EOMONTH(DATE(2025,IF(BX18&gt;0,12,MATCH(TRUE,_xlfn._xlws.SORT(BM18:BX18,1,-1)&gt;0,0)),1),0)</f>
        <v>45777</v>
      </c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8" t="str">
        <f t="shared" si="0"/>
        <v>53</v>
      </c>
      <c r="BG18" s="58">
        <v>530243</v>
      </c>
      <c r="BH18" s="64" t="s">
        <v>128</v>
      </c>
      <c r="BI18" s="3">
        <v>0</v>
      </c>
      <c r="BJ18" s="67"/>
      <c r="BK18" s="27">
        <v>2000</v>
      </c>
      <c r="BL18" s="3">
        <v>2000</v>
      </c>
      <c r="BM18" s="27"/>
      <c r="BN18" s="27"/>
      <c r="BO18" s="27"/>
      <c r="BP18" s="27">
        <v>2000</v>
      </c>
      <c r="BQ18" s="27"/>
      <c r="BR18" s="27"/>
      <c r="BS18" s="27"/>
      <c r="BT18" s="27"/>
      <c r="BU18" s="27"/>
      <c r="BV18" s="27"/>
      <c r="BW18" s="27"/>
      <c r="BX18" s="27"/>
      <c r="BY18" s="3">
        <f t="shared" si="1"/>
        <v>2000</v>
      </c>
      <c r="BZ18" s="3">
        <f t="shared" si="2"/>
        <v>0</v>
      </c>
    </row>
    <row r="19" spans="1:78" s="61" customFormat="1" ht="14.25" customHeight="1" x14ac:dyDescent="0.3">
      <c r="A19" s="58" t="s">
        <v>396</v>
      </c>
      <c r="B19" s="56" t="s">
        <v>211</v>
      </c>
      <c r="C19" s="56" t="s">
        <v>70</v>
      </c>
      <c r="D19" s="56" t="s">
        <v>71</v>
      </c>
      <c r="E19" s="56" t="s">
        <v>71</v>
      </c>
      <c r="F19" s="57" t="s">
        <v>72</v>
      </c>
      <c r="G19" s="56" t="s">
        <v>73</v>
      </c>
      <c r="H19" s="56" t="s">
        <v>74</v>
      </c>
      <c r="I19" s="56" t="s">
        <v>74</v>
      </c>
      <c r="J19" s="56" t="s">
        <v>75</v>
      </c>
      <c r="K19" s="57" t="s">
        <v>76</v>
      </c>
      <c r="L19" s="58" t="s">
        <v>74</v>
      </c>
      <c r="M19" s="58" t="s">
        <v>74</v>
      </c>
      <c r="N19" s="58" t="s">
        <v>74</v>
      </c>
      <c r="O19" s="58" t="s">
        <v>74</v>
      </c>
      <c r="P19" s="58" t="s">
        <v>74</v>
      </c>
      <c r="Q19" s="56" t="s">
        <v>77</v>
      </c>
      <c r="R19" s="56" t="s">
        <v>78</v>
      </c>
      <c r="S19" s="56" t="s">
        <v>79</v>
      </c>
      <c r="T19" s="56" t="s">
        <v>80</v>
      </c>
      <c r="U19" s="58"/>
      <c r="V19" s="59">
        <v>0.05</v>
      </c>
      <c r="W19" s="59">
        <v>0.08</v>
      </c>
      <c r="X19" s="59">
        <v>0.15</v>
      </c>
      <c r="Y19" s="59">
        <v>0.2</v>
      </c>
      <c r="Z19" s="59">
        <v>0.25</v>
      </c>
      <c r="AA19" s="59">
        <v>0.37</v>
      </c>
      <c r="AB19" s="59">
        <v>0.42</v>
      </c>
      <c r="AC19" s="59">
        <v>0.57999999999999996</v>
      </c>
      <c r="AD19" s="59">
        <v>0.67</v>
      </c>
      <c r="AE19" s="59">
        <v>1</v>
      </c>
      <c r="AF19" s="59"/>
      <c r="AG19" s="64" t="s">
        <v>81</v>
      </c>
      <c r="AH19" s="60" t="s">
        <v>82</v>
      </c>
      <c r="AI19" s="60" t="s">
        <v>370</v>
      </c>
      <c r="AJ19" s="81">
        <f>MIN($AM$60:$AM$119)</f>
        <v>45658</v>
      </c>
      <c r="AK19" s="81">
        <f>MAX($AN$60:$AN$119)</f>
        <v>46022</v>
      </c>
      <c r="AL19" s="64" t="s">
        <v>236</v>
      </c>
      <c r="AM19" s="81" cm="1">
        <f t="array" ref="AM19">DATE(2025,MATCH(TRUE,BM19:BX19&gt;0,0),1)</f>
        <v>45748</v>
      </c>
      <c r="AN19" s="81" cm="1">
        <f t="array" ref="AN19">EOMONTH(DATE(2025,IF(BX19&gt;0,12,MATCH(TRUE,_xlfn._xlws.SORT(BM19:BX19,1,-1)&gt;0,0)),1),0)</f>
        <v>45777</v>
      </c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8" t="str">
        <f t="shared" si="0"/>
        <v>53</v>
      </c>
      <c r="BG19" s="58">
        <v>531404</v>
      </c>
      <c r="BH19" s="64" t="s">
        <v>95</v>
      </c>
      <c r="BI19" s="3">
        <v>0</v>
      </c>
      <c r="BJ19" s="67"/>
      <c r="BK19" s="27">
        <v>100</v>
      </c>
      <c r="BL19" s="3">
        <v>100</v>
      </c>
      <c r="BM19" s="27"/>
      <c r="BN19" s="27"/>
      <c r="BO19" s="27"/>
      <c r="BP19" s="27">
        <v>100</v>
      </c>
      <c r="BQ19" s="27"/>
      <c r="BR19" s="27"/>
      <c r="BS19" s="27"/>
      <c r="BT19" s="27"/>
      <c r="BU19" s="27"/>
      <c r="BV19" s="27"/>
      <c r="BW19" s="27"/>
      <c r="BX19" s="27"/>
      <c r="BY19" s="3">
        <f t="shared" si="1"/>
        <v>100</v>
      </c>
      <c r="BZ19" s="3">
        <f t="shared" si="2"/>
        <v>0</v>
      </c>
    </row>
    <row r="20" spans="1:78" s="61" customFormat="1" ht="14.25" customHeight="1" x14ac:dyDescent="0.3">
      <c r="A20" s="58" t="s">
        <v>389</v>
      </c>
      <c r="B20" s="56" t="s">
        <v>92</v>
      </c>
      <c r="C20" s="56" t="s">
        <v>70</v>
      </c>
      <c r="D20" s="56" t="s">
        <v>71</v>
      </c>
      <c r="E20" s="56" t="s">
        <v>71</v>
      </c>
      <c r="F20" s="57" t="s">
        <v>72</v>
      </c>
      <c r="G20" s="56" t="s">
        <v>73</v>
      </c>
      <c r="H20" s="57" t="s">
        <v>74</v>
      </c>
      <c r="I20" s="56" t="s">
        <v>74</v>
      </c>
      <c r="J20" s="56" t="s">
        <v>75</v>
      </c>
      <c r="K20" s="57" t="s">
        <v>76</v>
      </c>
      <c r="L20" s="55" t="s">
        <v>74</v>
      </c>
      <c r="M20" s="55" t="s">
        <v>74</v>
      </c>
      <c r="N20" s="55" t="s">
        <v>74</v>
      </c>
      <c r="O20" s="55" t="s">
        <v>74</v>
      </c>
      <c r="P20" s="58" t="s">
        <v>74</v>
      </c>
      <c r="Q20" s="56" t="s">
        <v>77</v>
      </c>
      <c r="R20" s="56" t="s">
        <v>78</v>
      </c>
      <c r="S20" s="56" t="s">
        <v>79</v>
      </c>
      <c r="T20" s="56" t="s">
        <v>80</v>
      </c>
      <c r="U20" s="58"/>
      <c r="V20" s="59">
        <v>0.05</v>
      </c>
      <c r="W20" s="59">
        <v>0.08</v>
      </c>
      <c r="X20" s="59">
        <v>0.15</v>
      </c>
      <c r="Y20" s="59">
        <v>0.2</v>
      </c>
      <c r="Z20" s="59">
        <v>0.25</v>
      </c>
      <c r="AA20" s="59">
        <v>0.37</v>
      </c>
      <c r="AB20" s="59">
        <v>0.42</v>
      </c>
      <c r="AC20" s="59">
        <v>0.57999999999999996</v>
      </c>
      <c r="AD20" s="59">
        <v>0.67</v>
      </c>
      <c r="AE20" s="59">
        <v>1</v>
      </c>
      <c r="AF20" s="59"/>
      <c r="AG20" s="64" t="s">
        <v>81</v>
      </c>
      <c r="AH20" s="60" t="s">
        <v>82</v>
      </c>
      <c r="AI20" s="60" t="s">
        <v>371</v>
      </c>
      <c r="AJ20" s="81">
        <f>MIN(AM1:AM33)</f>
        <v>45658</v>
      </c>
      <c r="AK20" s="81">
        <f>MAX(AN1:AN33)</f>
        <v>46022</v>
      </c>
      <c r="AL20" s="64" t="s">
        <v>121</v>
      </c>
      <c r="AM20" s="81" cm="1">
        <f t="array" ref="AM20">DATE(2025,MATCH(TRUE,BM20:BX20&gt;0,0),1)</f>
        <v>45839</v>
      </c>
      <c r="AN20" s="81" cm="1">
        <f t="array" ref="AN20">EOMONTH(DATE(2025,IF(BX20&gt;0,12,MATCH(TRUE,_xlfn._xlws.SORT(BM20:BX20,1,-1)&gt;0,0)),1),0)</f>
        <v>45869</v>
      </c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8" t="str">
        <f t="shared" si="0"/>
        <v>84</v>
      </c>
      <c r="BG20" s="58">
        <v>840107</v>
      </c>
      <c r="BH20" s="64" t="s">
        <v>102</v>
      </c>
      <c r="BI20" s="3">
        <v>0</v>
      </c>
      <c r="BJ20" s="67"/>
      <c r="BK20" s="27">
        <v>6600</v>
      </c>
      <c r="BL20" s="3">
        <v>6600</v>
      </c>
      <c r="BM20" s="27"/>
      <c r="BN20" s="27"/>
      <c r="BO20" s="27"/>
      <c r="BP20" s="27"/>
      <c r="BQ20" s="27"/>
      <c r="BR20" s="27"/>
      <c r="BS20" s="27">
        <v>6600</v>
      </c>
      <c r="BT20" s="27"/>
      <c r="BU20" s="27"/>
      <c r="BV20" s="27"/>
      <c r="BW20" s="27"/>
      <c r="BX20" s="27"/>
      <c r="BY20" s="3">
        <f t="shared" si="1"/>
        <v>6600</v>
      </c>
      <c r="BZ20" s="3">
        <f t="shared" si="2"/>
        <v>0</v>
      </c>
    </row>
    <row r="21" spans="1:78" s="61" customFormat="1" ht="14.25" customHeight="1" x14ac:dyDescent="0.3">
      <c r="A21" s="58" t="s">
        <v>390</v>
      </c>
      <c r="B21" s="56" t="s">
        <v>138</v>
      </c>
      <c r="C21" s="56" t="s">
        <v>70</v>
      </c>
      <c r="D21" s="56" t="s">
        <v>71</v>
      </c>
      <c r="E21" s="56" t="s">
        <v>71</v>
      </c>
      <c r="F21" s="57" t="s">
        <v>72</v>
      </c>
      <c r="G21" s="56" t="s">
        <v>73</v>
      </c>
      <c r="H21" s="57" t="s">
        <v>74</v>
      </c>
      <c r="I21" s="56" t="s">
        <v>74</v>
      </c>
      <c r="J21" s="56" t="s">
        <v>75</v>
      </c>
      <c r="K21" s="57" t="s">
        <v>76</v>
      </c>
      <c r="L21" s="58" t="s">
        <v>74</v>
      </c>
      <c r="M21" s="58" t="s">
        <v>74</v>
      </c>
      <c r="N21" s="58" t="s">
        <v>74</v>
      </c>
      <c r="O21" s="58" t="s">
        <v>74</v>
      </c>
      <c r="P21" s="58" t="s">
        <v>74</v>
      </c>
      <c r="Q21" s="56" t="s">
        <v>77</v>
      </c>
      <c r="R21" s="56" t="s">
        <v>78</v>
      </c>
      <c r="S21" s="56" t="s">
        <v>79</v>
      </c>
      <c r="T21" s="56" t="s">
        <v>80</v>
      </c>
      <c r="U21" s="58"/>
      <c r="V21" s="59">
        <v>0.05</v>
      </c>
      <c r="W21" s="59">
        <v>0.08</v>
      </c>
      <c r="X21" s="59">
        <v>0.15</v>
      </c>
      <c r="Y21" s="59">
        <v>0.2</v>
      </c>
      <c r="Z21" s="59">
        <v>0.25</v>
      </c>
      <c r="AA21" s="59">
        <v>0.37</v>
      </c>
      <c r="AB21" s="59">
        <v>0.42</v>
      </c>
      <c r="AC21" s="59">
        <v>0.57999999999999996</v>
      </c>
      <c r="AD21" s="59">
        <v>0.67</v>
      </c>
      <c r="AE21" s="59">
        <v>1</v>
      </c>
      <c r="AF21" s="59"/>
      <c r="AG21" s="64" t="s">
        <v>81</v>
      </c>
      <c r="AH21" s="60" t="s">
        <v>82</v>
      </c>
      <c r="AI21" s="60" t="s">
        <v>370</v>
      </c>
      <c r="AJ21" s="81">
        <f>MIN($AM$60:$AM$119)</f>
        <v>45658</v>
      </c>
      <c r="AK21" s="81">
        <f>MAX($AN$60:$AN$119)</f>
        <v>46022</v>
      </c>
      <c r="AL21" s="56" t="s">
        <v>350</v>
      </c>
      <c r="AM21" s="81" cm="1">
        <f t="array" ref="AM21">DATE(2025,MATCH(TRUE,BM21:BX21&gt;0,0),1)</f>
        <v>45870</v>
      </c>
      <c r="AN21" s="81" cm="1">
        <f t="array" ref="AN21">EOMONTH(DATE(2025,IF(BX21&gt;0,12,MATCH(TRUE,_xlfn._xlws.SORT(BM21:BX21,1,-1)&gt;0,0)),1),0)</f>
        <v>45900</v>
      </c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63"/>
      <c r="BE21" s="63"/>
      <c r="BF21" s="58" t="str">
        <f t="shared" si="0"/>
        <v>53</v>
      </c>
      <c r="BG21" s="58">
        <v>530813</v>
      </c>
      <c r="BH21" s="64" t="s">
        <v>140</v>
      </c>
      <c r="BI21" s="3">
        <v>0</v>
      </c>
      <c r="BJ21" s="74"/>
      <c r="BK21" s="3">
        <v>2000</v>
      </c>
      <c r="BL21" s="3">
        <v>2000</v>
      </c>
      <c r="BM21" s="3"/>
      <c r="BN21" s="3"/>
      <c r="BO21" s="3"/>
      <c r="BP21" s="3"/>
      <c r="BQ21" s="3"/>
      <c r="BR21" s="3"/>
      <c r="BS21" s="3"/>
      <c r="BT21" s="3">
        <v>2000</v>
      </c>
      <c r="BU21" s="3"/>
      <c r="BV21" s="3"/>
      <c r="BW21" s="3"/>
      <c r="BX21" s="3"/>
      <c r="BY21" s="3">
        <f t="shared" si="1"/>
        <v>2000</v>
      </c>
      <c r="BZ21" s="3">
        <f t="shared" si="2"/>
        <v>0</v>
      </c>
    </row>
    <row r="22" spans="1:78" s="61" customFormat="1" ht="14.25" customHeight="1" x14ac:dyDescent="0.3">
      <c r="A22" s="58" t="s">
        <v>390</v>
      </c>
      <c r="B22" s="56" t="s">
        <v>138</v>
      </c>
      <c r="C22" s="56" t="s">
        <v>70</v>
      </c>
      <c r="D22" s="56" t="s">
        <v>71</v>
      </c>
      <c r="E22" s="56" t="s">
        <v>71</v>
      </c>
      <c r="F22" s="57" t="s">
        <v>72</v>
      </c>
      <c r="G22" s="56" t="s">
        <v>73</v>
      </c>
      <c r="H22" s="57" t="s">
        <v>74</v>
      </c>
      <c r="I22" s="56" t="s">
        <v>74</v>
      </c>
      <c r="J22" s="56" t="s">
        <v>75</v>
      </c>
      <c r="K22" s="57" t="s">
        <v>76</v>
      </c>
      <c r="L22" s="58" t="s">
        <v>74</v>
      </c>
      <c r="M22" s="58" t="s">
        <v>74</v>
      </c>
      <c r="N22" s="58" t="s">
        <v>74</v>
      </c>
      <c r="O22" s="58" t="s">
        <v>74</v>
      </c>
      <c r="P22" s="58" t="s">
        <v>74</v>
      </c>
      <c r="Q22" s="56" t="s">
        <v>77</v>
      </c>
      <c r="R22" s="56" t="s">
        <v>78</v>
      </c>
      <c r="S22" s="56" t="s">
        <v>79</v>
      </c>
      <c r="T22" s="56" t="s">
        <v>80</v>
      </c>
      <c r="U22" s="58"/>
      <c r="V22" s="59">
        <v>0.05</v>
      </c>
      <c r="W22" s="59">
        <v>0.08</v>
      </c>
      <c r="X22" s="59">
        <v>0.15</v>
      </c>
      <c r="Y22" s="59">
        <v>0.2</v>
      </c>
      <c r="Z22" s="59">
        <v>0.25</v>
      </c>
      <c r="AA22" s="59">
        <v>0.37</v>
      </c>
      <c r="AB22" s="59">
        <v>0.42</v>
      </c>
      <c r="AC22" s="59">
        <v>0.57999999999999996</v>
      </c>
      <c r="AD22" s="59">
        <v>0.67</v>
      </c>
      <c r="AE22" s="59">
        <v>1</v>
      </c>
      <c r="AF22" s="59"/>
      <c r="AG22" s="64" t="s">
        <v>81</v>
      </c>
      <c r="AH22" s="60" t="s">
        <v>82</v>
      </c>
      <c r="AI22" s="60" t="s">
        <v>370</v>
      </c>
      <c r="AJ22" s="81">
        <f>MIN($AM$60:$AM$119)</f>
        <v>45658</v>
      </c>
      <c r="AK22" s="81">
        <f>MAX($AN$60:$AN$119)</f>
        <v>46022</v>
      </c>
      <c r="AL22" s="56" t="s">
        <v>349</v>
      </c>
      <c r="AM22" s="81" cm="1">
        <f t="array" ref="AM22">DATE(2025,MATCH(TRUE,BM22:BX22&gt;0,0),1)</f>
        <v>45931</v>
      </c>
      <c r="AN22" s="81" cm="1">
        <f t="array" ref="AN22">EOMONTH(DATE(2025,IF(BX22&gt;0,12,MATCH(TRUE,_xlfn._xlws.SORT(BM22:BX22,1,-1)&gt;0,0)),1),0)</f>
        <v>45961</v>
      </c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63"/>
      <c r="BE22" s="63"/>
      <c r="BF22" s="58" t="str">
        <f t="shared" si="0"/>
        <v>53</v>
      </c>
      <c r="BG22" s="58">
        <v>530813</v>
      </c>
      <c r="BH22" s="64" t="s">
        <v>140</v>
      </c>
      <c r="BI22" s="3">
        <v>0</v>
      </c>
      <c r="BJ22" s="74"/>
      <c r="BK22" s="3">
        <v>500</v>
      </c>
      <c r="BL22" s="3">
        <v>500</v>
      </c>
      <c r="BM22" s="3"/>
      <c r="BN22" s="3"/>
      <c r="BO22" s="3"/>
      <c r="BP22" s="3"/>
      <c r="BQ22" s="3"/>
      <c r="BR22" s="3"/>
      <c r="BS22" s="3"/>
      <c r="BT22" s="3"/>
      <c r="BU22" s="3"/>
      <c r="BV22" s="3">
        <v>500</v>
      </c>
      <c r="BW22" s="3"/>
      <c r="BX22" s="3"/>
      <c r="BY22" s="3">
        <f t="shared" si="1"/>
        <v>500</v>
      </c>
      <c r="BZ22" s="3">
        <f t="shared" si="2"/>
        <v>0</v>
      </c>
    </row>
    <row r="23" spans="1:78" s="61" customFormat="1" ht="14.25" customHeight="1" x14ac:dyDescent="0.3">
      <c r="A23" s="58" t="s">
        <v>396</v>
      </c>
      <c r="B23" s="56" t="s">
        <v>211</v>
      </c>
      <c r="C23" s="56" t="s">
        <v>70</v>
      </c>
      <c r="D23" s="56" t="s">
        <v>71</v>
      </c>
      <c r="E23" s="56" t="s">
        <v>71</v>
      </c>
      <c r="F23" s="57" t="s">
        <v>72</v>
      </c>
      <c r="G23" s="56" t="s">
        <v>73</v>
      </c>
      <c r="H23" s="56" t="s">
        <v>74</v>
      </c>
      <c r="I23" s="56" t="s">
        <v>74</v>
      </c>
      <c r="J23" s="56" t="s">
        <v>75</v>
      </c>
      <c r="K23" s="57" t="s">
        <v>76</v>
      </c>
      <c r="L23" s="58" t="s">
        <v>74</v>
      </c>
      <c r="M23" s="58" t="s">
        <v>74</v>
      </c>
      <c r="N23" s="58" t="s">
        <v>74</v>
      </c>
      <c r="O23" s="58" t="s">
        <v>74</v>
      </c>
      <c r="P23" s="58" t="s">
        <v>74</v>
      </c>
      <c r="Q23" s="56" t="s">
        <v>77</v>
      </c>
      <c r="R23" s="56" t="s">
        <v>78</v>
      </c>
      <c r="S23" s="56" t="s">
        <v>79</v>
      </c>
      <c r="T23" s="56" t="s">
        <v>80</v>
      </c>
      <c r="U23" s="58"/>
      <c r="V23" s="59">
        <v>0.05</v>
      </c>
      <c r="W23" s="59">
        <v>0.08</v>
      </c>
      <c r="X23" s="59">
        <v>0.15</v>
      </c>
      <c r="Y23" s="59">
        <v>0.2</v>
      </c>
      <c r="Z23" s="59">
        <v>0.25</v>
      </c>
      <c r="AA23" s="59">
        <v>0.37</v>
      </c>
      <c r="AB23" s="59">
        <v>0.42</v>
      </c>
      <c r="AC23" s="59">
        <v>0.57999999999999996</v>
      </c>
      <c r="AD23" s="59">
        <v>0.67</v>
      </c>
      <c r="AE23" s="59">
        <v>1</v>
      </c>
      <c r="AF23" s="59"/>
      <c r="AG23" s="64" t="s">
        <v>81</v>
      </c>
      <c r="AH23" s="60" t="s">
        <v>82</v>
      </c>
      <c r="AI23" s="60" t="s">
        <v>370</v>
      </c>
      <c r="AJ23" s="81">
        <f>MIN($AM$60:$AM$119)</f>
        <v>45658</v>
      </c>
      <c r="AK23" s="81">
        <f>MAX($AN$60:$AN$119)</f>
        <v>46022</v>
      </c>
      <c r="AL23" s="64" t="s">
        <v>313</v>
      </c>
      <c r="AM23" s="81" cm="1">
        <f t="array" ref="AM23">DATE(2025,MATCH(TRUE,BM23:BX23&gt;0,0),1)</f>
        <v>45748</v>
      </c>
      <c r="AN23" s="81" cm="1">
        <f t="array" ref="AN23">EOMONTH(DATE(2025,IF(BX23&gt;0,12,MATCH(TRUE,_xlfn._xlws.SORT(BM23:BX23,1,-1)&gt;0,0)),1),0)</f>
        <v>45777</v>
      </c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8" t="str">
        <f t="shared" si="0"/>
        <v>53</v>
      </c>
      <c r="BG23" s="58">
        <v>530802</v>
      </c>
      <c r="BH23" s="64" t="s">
        <v>238</v>
      </c>
      <c r="BI23" s="3">
        <v>0</v>
      </c>
      <c r="BJ23" s="67"/>
      <c r="BK23" s="27">
        <v>700</v>
      </c>
      <c r="BL23" s="3">
        <v>700</v>
      </c>
      <c r="BM23" s="27"/>
      <c r="BN23" s="27"/>
      <c r="BO23" s="27"/>
      <c r="BP23" s="27">
        <f>+BL23</f>
        <v>700</v>
      </c>
      <c r="BQ23" s="27"/>
      <c r="BR23" s="27"/>
      <c r="BS23" s="27"/>
      <c r="BT23" s="27"/>
      <c r="BU23" s="27"/>
      <c r="BV23" s="27"/>
      <c r="BW23" s="27"/>
      <c r="BX23" s="27"/>
      <c r="BY23" s="3">
        <f t="shared" si="1"/>
        <v>700</v>
      </c>
      <c r="BZ23" s="3">
        <f t="shared" si="2"/>
        <v>0</v>
      </c>
    </row>
    <row r="24" spans="1:78" s="61" customFormat="1" ht="14.25" customHeight="1" x14ac:dyDescent="0.3">
      <c r="A24" s="58" t="s">
        <v>389</v>
      </c>
      <c r="B24" s="56" t="s">
        <v>92</v>
      </c>
      <c r="C24" s="56" t="s">
        <v>70</v>
      </c>
      <c r="D24" s="56" t="s">
        <v>71</v>
      </c>
      <c r="E24" s="56" t="s">
        <v>71</v>
      </c>
      <c r="F24" s="57" t="s">
        <v>72</v>
      </c>
      <c r="G24" s="56" t="s">
        <v>73</v>
      </c>
      <c r="H24" s="56" t="s">
        <v>74</v>
      </c>
      <c r="I24" s="56" t="s">
        <v>74</v>
      </c>
      <c r="J24" s="56" t="s">
        <v>75</v>
      </c>
      <c r="K24" s="57" t="s">
        <v>76</v>
      </c>
      <c r="L24" s="58" t="s">
        <v>74</v>
      </c>
      <c r="M24" s="58" t="s">
        <v>74</v>
      </c>
      <c r="N24" s="58" t="s">
        <v>74</v>
      </c>
      <c r="O24" s="58" t="s">
        <v>74</v>
      </c>
      <c r="P24" s="58" t="s">
        <v>74</v>
      </c>
      <c r="Q24" s="56" t="s">
        <v>77</v>
      </c>
      <c r="R24" s="56" t="s">
        <v>78</v>
      </c>
      <c r="S24" s="56" t="s">
        <v>79</v>
      </c>
      <c r="T24" s="56" t="s">
        <v>80</v>
      </c>
      <c r="U24" s="58"/>
      <c r="V24" s="59">
        <v>0.05</v>
      </c>
      <c r="W24" s="59">
        <v>0.08</v>
      </c>
      <c r="X24" s="59">
        <v>0.15</v>
      </c>
      <c r="Y24" s="59">
        <v>0.2</v>
      </c>
      <c r="Z24" s="59">
        <v>0.25</v>
      </c>
      <c r="AA24" s="59">
        <v>0.37</v>
      </c>
      <c r="AB24" s="59">
        <v>0.42</v>
      </c>
      <c r="AC24" s="59">
        <v>0.57999999999999996</v>
      </c>
      <c r="AD24" s="59">
        <v>0.67</v>
      </c>
      <c r="AE24" s="59">
        <v>1</v>
      </c>
      <c r="AF24" s="59"/>
      <c r="AG24" s="64" t="s">
        <v>81</v>
      </c>
      <c r="AH24" s="60" t="s">
        <v>82</v>
      </c>
      <c r="AI24" s="60" t="s">
        <v>371</v>
      </c>
      <c r="AJ24" s="81">
        <f>MIN(AM1:AM41)</f>
        <v>45658</v>
      </c>
      <c r="AK24" s="81">
        <f>MAX(AN1:AN41)</f>
        <v>46022</v>
      </c>
      <c r="AL24" s="64" t="s">
        <v>118</v>
      </c>
      <c r="AM24" s="81" t="str" cm="1">
        <f t="array" ref="AM24">IFERROR(DATE(2025,MATCH(TRUE,BM24:BX24&gt;0,0),1)," ")</f>
        <v xml:space="preserve"> </v>
      </c>
      <c r="AN24" s="81" t="str" cm="1">
        <f t="array" ref="AN24">IFERROR(EOMONTH(DATE(2025,IF(BX24&gt;0,12,MATCH(TRUE,_xlfn._xlws.SORT(BM24:BX24,1,-1)&gt;0,0)),1),0)," ")</f>
        <v xml:space="preserve"> </v>
      </c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8" t="str">
        <f t="shared" si="0"/>
        <v>84</v>
      </c>
      <c r="BG24" s="58">
        <v>840107</v>
      </c>
      <c r="BH24" s="64" t="s">
        <v>102</v>
      </c>
      <c r="BI24" s="3">
        <v>0</v>
      </c>
      <c r="BJ24" s="67"/>
      <c r="BK24" s="27">
        <v>0</v>
      </c>
      <c r="BL24" s="3">
        <v>0</v>
      </c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3">
        <f t="shared" si="1"/>
        <v>0</v>
      </c>
      <c r="BZ24" s="3">
        <f t="shared" si="2"/>
        <v>0</v>
      </c>
    </row>
    <row r="25" spans="1:78" s="61" customFormat="1" ht="14.25" customHeight="1" x14ac:dyDescent="0.3">
      <c r="A25" s="58" t="s">
        <v>390</v>
      </c>
      <c r="B25" s="56" t="s">
        <v>138</v>
      </c>
      <c r="C25" s="56" t="s">
        <v>70</v>
      </c>
      <c r="D25" s="56" t="s">
        <v>71</v>
      </c>
      <c r="E25" s="56" t="s">
        <v>71</v>
      </c>
      <c r="F25" s="57" t="s">
        <v>72</v>
      </c>
      <c r="G25" s="56" t="s">
        <v>73</v>
      </c>
      <c r="H25" s="57" t="s">
        <v>74</v>
      </c>
      <c r="I25" s="56" t="s">
        <v>74</v>
      </c>
      <c r="J25" s="56" t="s">
        <v>75</v>
      </c>
      <c r="K25" s="57" t="s">
        <v>76</v>
      </c>
      <c r="L25" s="58" t="s">
        <v>74</v>
      </c>
      <c r="M25" s="58" t="s">
        <v>74</v>
      </c>
      <c r="N25" s="58" t="s">
        <v>74</v>
      </c>
      <c r="O25" s="58" t="s">
        <v>74</v>
      </c>
      <c r="P25" s="58" t="s">
        <v>74</v>
      </c>
      <c r="Q25" s="56" t="s">
        <v>77</v>
      </c>
      <c r="R25" s="56" t="s">
        <v>78</v>
      </c>
      <c r="S25" s="56" t="s">
        <v>79</v>
      </c>
      <c r="T25" s="56" t="s">
        <v>80</v>
      </c>
      <c r="U25" s="58"/>
      <c r="V25" s="59">
        <v>0.05</v>
      </c>
      <c r="W25" s="59">
        <v>0.08</v>
      </c>
      <c r="X25" s="59">
        <v>0.15</v>
      </c>
      <c r="Y25" s="59">
        <v>0.2</v>
      </c>
      <c r="Z25" s="59">
        <v>0.25</v>
      </c>
      <c r="AA25" s="59">
        <v>0.37</v>
      </c>
      <c r="AB25" s="59">
        <v>0.42</v>
      </c>
      <c r="AC25" s="59">
        <v>0.57999999999999996</v>
      </c>
      <c r="AD25" s="59">
        <v>0.67</v>
      </c>
      <c r="AE25" s="59">
        <v>1</v>
      </c>
      <c r="AF25" s="59"/>
      <c r="AG25" s="64" t="s">
        <v>81</v>
      </c>
      <c r="AH25" s="60" t="s">
        <v>82</v>
      </c>
      <c r="AI25" s="60" t="s">
        <v>370</v>
      </c>
      <c r="AJ25" s="81">
        <f>MIN($AM$60:$AM$119)</f>
        <v>45658</v>
      </c>
      <c r="AK25" s="81">
        <f>MAX($AN$60:$AN$119)</f>
        <v>46022</v>
      </c>
      <c r="AL25" s="56" t="s">
        <v>358</v>
      </c>
      <c r="AM25" s="81" cm="1">
        <f t="array" ref="AM25">DATE(2025,MATCH(TRUE,BM25:BX25&gt;0,0),1)</f>
        <v>45778</v>
      </c>
      <c r="AN25" s="81" cm="1">
        <f t="array" ref="AN25">EOMONTH(DATE(2025,IF(BX25&gt;0,12,MATCH(TRUE,_xlfn._xlws.SORT(BM25:BX25,1,-1)&gt;0,0)),1),0)</f>
        <v>45808</v>
      </c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63"/>
      <c r="BE25" s="63"/>
      <c r="BF25" s="58" t="str">
        <f t="shared" si="0"/>
        <v>53</v>
      </c>
      <c r="BG25" s="58">
        <v>530807</v>
      </c>
      <c r="BH25" s="64" t="s">
        <v>158</v>
      </c>
      <c r="BI25" s="3">
        <v>0</v>
      </c>
      <c r="BJ25" s="74"/>
      <c r="BK25" s="3">
        <v>22000</v>
      </c>
      <c r="BL25" s="3">
        <v>22000</v>
      </c>
      <c r="BM25" s="3"/>
      <c r="BN25" s="3"/>
      <c r="BO25" s="3"/>
      <c r="BP25" s="3"/>
      <c r="BQ25" s="3">
        <v>22000</v>
      </c>
      <c r="BR25" s="3"/>
      <c r="BS25" s="3"/>
      <c r="BT25" s="3"/>
      <c r="BU25" s="3"/>
      <c r="BV25" s="3"/>
      <c r="BW25" s="3"/>
      <c r="BX25" s="3"/>
      <c r="BY25" s="3">
        <f t="shared" si="1"/>
        <v>22000</v>
      </c>
      <c r="BZ25" s="3">
        <f t="shared" si="2"/>
        <v>0</v>
      </c>
    </row>
    <row r="26" spans="1:78" s="61" customFormat="1" ht="14.25" customHeight="1" x14ac:dyDescent="0.3">
      <c r="A26" s="58" t="s">
        <v>389</v>
      </c>
      <c r="B26" s="56" t="s">
        <v>92</v>
      </c>
      <c r="C26" s="56" t="s">
        <v>70</v>
      </c>
      <c r="D26" s="56" t="s">
        <v>71</v>
      </c>
      <c r="E26" s="56" t="s">
        <v>71</v>
      </c>
      <c r="F26" s="57" t="s">
        <v>72</v>
      </c>
      <c r="G26" s="56" t="s">
        <v>73</v>
      </c>
      <c r="H26" s="56" t="s">
        <v>74</v>
      </c>
      <c r="I26" s="56" t="s">
        <v>74</v>
      </c>
      <c r="J26" s="56" t="s">
        <v>75</v>
      </c>
      <c r="K26" s="57" t="s">
        <v>76</v>
      </c>
      <c r="L26" s="58" t="s">
        <v>74</v>
      </c>
      <c r="M26" s="58" t="s">
        <v>74</v>
      </c>
      <c r="N26" s="58" t="s">
        <v>74</v>
      </c>
      <c r="O26" s="58" t="s">
        <v>74</v>
      </c>
      <c r="P26" s="58" t="s">
        <v>74</v>
      </c>
      <c r="Q26" s="56" t="s">
        <v>77</v>
      </c>
      <c r="R26" s="56" t="s">
        <v>78</v>
      </c>
      <c r="S26" s="56" t="s">
        <v>79</v>
      </c>
      <c r="T26" s="56" t="s">
        <v>80</v>
      </c>
      <c r="U26" s="58"/>
      <c r="V26" s="59">
        <v>0.05</v>
      </c>
      <c r="W26" s="59">
        <v>0.08</v>
      </c>
      <c r="X26" s="59">
        <v>0.15</v>
      </c>
      <c r="Y26" s="59">
        <v>0.2</v>
      </c>
      <c r="Z26" s="59">
        <v>0.25</v>
      </c>
      <c r="AA26" s="59">
        <v>0.37</v>
      </c>
      <c r="AB26" s="59">
        <v>0.42</v>
      </c>
      <c r="AC26" s="59">
        <v>0.57999999999999996</v>
      </c>
      <c r="AD26" s="59">
        <v>0.67</v>
      </c>
      <c r="AE26" s="59">
        <v>1</v>
      </c>
      <c r="AF26" s="59"/>
      <c r="AG26" s="64" t="s">
        <v>81</v>
      </c>
      <c r="AH26" s="60" t="s">
        <v>82</v>
      </c>
      <c r="AI26" s="60" t="s">
        <v>371</v>
      </c>
      <c r="AJ26" s="81">
        <f>MIN(AM12:AM52)</f>
        <v>45658</v>
      </c>
      <c r="AK26" s="81">
        <f>MAX(AN12:AN52)</f>
        <v>46022</v>
      </c>
      <c r="AL26" s="64" t="s">
        <v>109</v>
      </c>
      <c r="AM26" s="81" cm="1">
        <f t="array" ref="AM26">DATE(2025,MATCH(TRUE,BM26:BX26&gt;0,0),1)</f>
        <v>45778</v>
      </c>
      <c r="AN26" s="81" cm="1">
        <f t="array" ref="AN26">EOMONTH(DATE(2025,IF(BX26&gt;0,12,MATCH(TRUE,_xlfn._xlws.SORT(BM26:BX26,1,-1)&gt;0,0)),1),0)</f>
        <v>45808</v>
      </c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8" t="str">
        <f t="shared" si="0"/>
        <v>53</v>
      </c>
      <c r="BG26" s="58">
        <v>530702</v>
      </c>
      <c r="BH26" s="64" t="s">
        <v>91</v>
      </c>
      <c r="BI26" s="3">
        <v>0</v>
      </c>
      <c r="BJ26" s="67"/>
      <c r="BK26" s="27">
        <v>6600</v>
      </c>
      <c r="BL26" s="3">
        <v>6600</v>
      </c>
      <c r="BM26" s="27"/>
      <c r="BN26" s="27"/>
      <c r="BO26" s="27"/>
      <c r="BP26" s="27"/>
      <c r="BQ26" s="27">
        <v>6600</v>
      </c>
      <c r="BR26" s="27"/>
      <c r="BS26" s="27"/>
      <c r="BT26" s="27"/>
      <c r="BU26" s="27"/>
      <c r="BV26" s="27"/>
      <c r="BW26" s="27"/>
      <c r="BX26" s="27"/>
      <c r="BY26" s="3">
        <f t="shared" si="1"/>
        <v>6600</v>
      </c>
      <c r="BZ26" s="3">
        <f t="shared" si="2"/>
        <v>0</v>
      </c>
    </row>
    <row r="27" spans="1:78" s="61" customFormat="1" ht="14.25" customHeight="1" x14ac:dyDescent="0.3">
      <c r="A27" s="58" t="s">
        <v>389</v>
      </c>
      <c r="B27" s="56" t="s">
        <v>92</v>
      </c>
      <c r="C27" s="56" t="s">
        <v>70</v>
      </c>
      <c r="D27" s="56" t="s">
        <v>71</v>
      </c>
      <c r="E27" s="56" t="s">
        <v>71</v>
      </c>
      <c r="F27" s="57" t="s">
        <v>72</v>
      </c>
      <c r="G27" s="56" t="s">
        <v>73</v>
      </c>
      <c r="H27" s="56" t="s">
        <v>74</v>
      </c>
      <c r="I27" s="56" t="s">
        <v>74</v>
      </c>
      <c r="J27" s="56" t="s">
        <v>75</v>
      </c>
      <c r="K27" s="57" t="s">
        <v>76</v>
      </c>
      <c r="L27" s="58" t="s">
        <v>74</v>
      </c>
      <c r="M27" s="58" t="s">
        <v>74</v>
      </c>
      <c r="N27" s="58" t="s">
        <v>74</v>
      </c>
      <c r="O27" s="58" t="s">
        <v>74</v>
      </c>
      <c r="P27" s="58" t="s">
        <v>74</v>
      </c>
      <c r="Q27" s="56" t="s">
        <v>77</v>
      </c>
      <c r="R27" s="56" t="s">
        <v>78</v>
      </c>
      <c r="S27" s="56" t="s">
        <v>79</v>
      </c>
      <c r="T27" s="56" t="s">
        <v>80</v>
      </c>
      <c r="U27" s="58"/>
      <c r="V27" s="59">
        <v>0.05</v>
      </c>
      <c r="W27" s="59">
        <v>0.08</v>
      </c>
      <c r="X27" s="59">
        <v>0.15</v>
      </c>
      <c r="Y27" s="59">
        <v>0.2</v>
      </c>
      <c r="Z27" s="59">
        <v>0.25</v>
      </c>
      <c r="AA27" s="59">
        <v>0.37</v>
      </c>
      <c r="AB27" s="59">
        <v>0.42</v>
      </c>
      <c r="AC27" s="59">
        <v>0.57999999999999996</v>
      </c>
      <c r="AD27" s="59">
        <v>0.67</v>
      </c>
      <c r="AE27" s="59">
        <v>1</v>
      </c>
      <c r="AF27" s="59"/>
      <c r="AG27" s="64" t="s">
        <v>81</v>
      </c>
      <c r="AH27" s="60" t="s">
        <v>82</v>
      </c>
      <c r="AI27" s="60" t="s">
        <v>371</v>
      </c>
      <c r="AJ27" s="81">
        <f>MIN(AM15:AM55)</f>
        <v>45658</v>
      </c>
      <c r="AK27" s="81">
        <f>MAX(AN15:AN55)</f>
        <v>46022</v>
      </c>
      <c r="AL27" s="64" t="s">
        <v>107</v>
      </c>
      <c r="AM27" s="81" cm="1">
        <f t="array" ref="AM27">DATE(2025,MATCH(TRUE,BM27:BX27&gt;0,0),1)</f>
        <v>45962</v>
      </c>
      <c r="AN27" s="81" cm="1">
        <f t="array" ref="AN27">EOMONTH(DATE(2025,IF(BX27&gt;0,12,MATCH(TRUE,_xlfn._xlws.SORT(BM27:BX27,1,-1)&gt;0,0)),1),0)</f>
        <v>45991</v>
      </c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8" t="str">
        <f t="shared" si="0"/>
        <v>53</v>
      </c>
      <c r="BG27" s="58">
        <v>530702</v>
      </c>
      <c r="BH27" s="64" t="s">
        <v>91</v>
      </c>
      <c r="BI27" s="3">
        <v>0</v>
      </c>
      <c r="BJ27" s="67"/>
      <c r="BK27" s="27">
        <v>40000</v>
      </c>
      <c r="BL27" s="3">
        <v>40000</v>
      </c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>
        <v>40000</v>
      </c>
      <c r="BX27" s="27"/>
      <c r="BY27" s="3">
        <f t="shared" si="1"/>
        <v>40000</v>
      </c>
      <c r="BZ27" s="3">
        <f t="shared" si="2"/>
        <v>0</v>
      </c>
    </row>
    <row r="28" spans="1:78" s="61" customFormat="1" ht="14.25" customHeight="1" x14ac:dyDescent="0.3">
      <c r="A28" s="58" t="s">
        <v>396</v>
      </c>
      <c r="B28" s="56" t="s">
        <v>211</v>
      </c>
      <c r="C28" s="56" t="s">
        <v>70</v>
      </c>
      <c r="D28" s="56" t="s">
        <v>71</v>
      </c>
      <c r="E28" s="56" t="s">
        <v>71</v>
      </c>
      <c r="F28" s="57" t="s">
        <v>72</v>
      </c>
      <c r="G28" s="56" t="s">
        <v>73</v>
      </c>
      <c r="H28" s="56" t="s">
        <v>74</v>
      </c>
      <c r="I28" s="56" t="s">
        <v>74</v>
      </c>
      <c r="J28" s="56" t="s">
        <v>75</v>
      </c>
      <c r="K28" s="57" t="s">
        <v>76</v>
      </c>
      <c r="L28" s="58" t="s">
        <v>74</v>
      </c>
      <c r="M28" s="58" t="s">
        <v>74</v>
      </c>
      <c r="N28" s="58" t="s">
        <v>74</v>
      </c>
      <c r="O28" s="58" t="s">
        <v>74</v>
      </c>
      <c r="P28" s="58" t="s">
        <v>74</v>
      </c>
      <c r="Q28" s="56" t="s">
        <v>77</v>
      </c>
      <c r="R28" s="56" t="s">
        <v>78</v>
      </c>
      <c r="S28" s="56" t="s">
        <v>79</v>
      </c>
      <c r="T28" s="56" t="s">
        <v>80</v>
      </c>
      <c r="U28" s="58"/>
      <c r="V28" s="59">
        <v>0.05</v>
      </c>
      <c r="W28" s="59">
        <v>0.08</v>
      </c>
      <c r="X28" s="59">
        <v>0.15</v>
      </c>
      <c r="Y28" s="59">
        <v>0.2</v>
      </c>
      <c r="Z28" s="59">
        <v>0.25</v>
      </c>
      <c r="AA28" s="59">
        <v>0.37</v>
      </c>
      <c r="AB28" s="59">
        <v>0.42</v>
      </c>
      <c r="AC28" s="59">
        <v>0.57999999999999996</v>
      </c>
      <c r="AD28" s="59">
        <v>0.67</v>
      </c>
      <c r="AE28" s="59">
        <v>1</v>
      </c>
      <c r="AF28" s="59"/>
      <c r="AG28" s="64" t="s">
        <v>81</v>
      </c>
      <c r="AH28" s="60" t="s">
        <v>82</v>
      </c>
      <c r="AI28" s="60" t="s">
        <v>370</v>
      </c>
      <c r="AJ28" s="81">
        <f>MIN($AM$60:$AM$119)</f>
        <v>45658</v>
      </c>
      <c r="AK28" s="81">
        <f>MAX($AN$60:$AN$119)</f>
        <v>46022</v>
      </c>
      <c r="AL28" s="64" t="s">
        <v>215</v>
      </c>
      <c r="AM28" s="81" cm="1">
        <f t="array" ref="AM28">DATE(2025,MATCH(TRUE,BM28:BX28&gt;0,0),1)</f>
        <v>45717</v>
      </c>
      <c r="AN28" s="81" cm="1">
        <f t="array" ref="AN28">EOMONTH(DATE(2025,IF(BX28&gt;0,12,MATCH(TRUE,_xlfn._xlws.SORT(BM28:BX28,1,-1)&gt;0,0)),1),0)</f>
        <v>45747</v>
      </c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8" t="str">
        <f t="shared" si="0"/>
        <v>53</v>
      </c>
      <c r="BG28" s="58">
        <v>531407</v>
      </c>
      <c r="BH28" s="64" t="s">
        <v>102</v>
      </c>
      <c r="BI28" s="3">
        <v>0</v>
      </c>
      <c r="BJ28" s="67"/>
      <c r="BK28" s="27">
        <v>500</v>
      </c>
      <c r="BL28" s="3">
        <v>500</v>
      </c>
      <c r="BM28" s="27"/>
      <c r="BN28" s="27"/>
      <c r="BO28" s="27">
        <v>500</v>
      </c>
      <c r="BP28" s="27"/>
      <c r="BQ28" s="27"/>
      <c r="BR28" s="27"/>
      <c r="BS28" s="27"/>
      <c r="BT28" s="27"/>
      <c r="BU28" s="27"/>
      <c r="BV28" s="27"/>
      <c r="BW28" s="27"/>
      <c r="BX28" s="27"/>
      <c r="BY28" s="3">
        <f t="shared" si="1"/>
        <v>500</v>
      </c>
      <c r="BZ28" s="3">
        <f t="shared" si="2"/>
        <v>0</v>
      </c>
    </row>
    <row r="29" spans="1:78" s="61" customFormat="1" ht="14.25" customHeight="1" x14ac:dyDescent="0.3">
      <c r="A29" s="58" t="s">
        <v>396</v>
      </c>
      <c r="B29" s="56" t="s">
        <v>211</v>
      </c>
      <c r="C29" s="56" t="s">
        <v>70</v>
      </c>
      <c r="D29" s="56" t="s">
        <v>71</v>
      </c>
      <c r="E29" s="56" t="s">
        <v>71</v>
      </c>
      <c r="F29" s="57" t="s">
        <v>72</v>
      </c>
      <c r="G29" s="56" t="s">
        <v>73</v>
      </c>
      <c r="H29" s="56" t="s">
        <v>74</v>
      </c>
      <c r="I29" s="56" t="s">
        <v>74</v>
      </c>
      <c r="J29" s="56" t="s">
        <v>75</v>
      </c>
      <c r="K29" s="57" t="s">
        <v>76</v>
      </c>
      <c r="L29" s="58" t="s">
        <v>74</v>
      </c>
      <c r="M29" s="58" t="s">
        <v>74</v>
      </c>
      <c r="N29" s="58" t="s">
        <v>74</v>
      </c>
      <c r="O29" s="58" t="s">
        <v>74</v>
      </c>
      <c r="P29" s="58" t="s">
        <v>74</v>
      </c>
      <c r="Q29" s="56" t="s">
        <v>77</v>
      </c>
      <c r="R29" s="56" t="s">
        <v>78</v>
      </c>
      <c r="S29" s="56" t="s">
        <v>79</v>
      </c>
      <c r="T29" s="56" t="s">
        <v>80</v>
      </c>
      <c r="U29" s="58"/>
      <c r="V29" s="59">
        <v>0.05</v>
      </c>
      <c r="W29" s="59">
        <v>0.08</v>
      </c>
      <c r="X29" s="59">
        <v>0.15</v>
      </c>
      <c r="Y29" s="59">
        <v>0.2</v>
      </c>
      <c r="Z29" s="59">
        <v>0.25</v>
      </c>
      <c r="AA29" s="59">
        <v>0.37</v>
      </c>
      <c r="AB29" s="59">
        <v>0.42</v>
      </c>
      <c r="AC29" s="59">
        <v>0.57999999999999996</v>
      </c>
      <c r="AD29" s="59">
        <v>0.67</v>
      </c>
      <c r="AE29" s="59">
        <v>1</v>
      </c>
      <c r="AF29" s="59"/>
      <c r="AG29" s="64" t="s">
        <v>81</v>
      </c>
      <c r="AH29" s="60" t="s">
        <v>82</v>
      </c>
      <c r="AI29" s="60" t="s">
        <v>371</v>
      </c>
      <c r="AJ29" s="81">
        <f>MIN(AM1:AM29)</f>
        <v>45658</v>
      </c>
      <c r="AK29" s="81">
        <f>MAX(AN1:AN29)</f>
        <v>46022</v>
      </c>
      <c r="AL29" s="64" t="s">
        <v>310</v>
      </c>
      <c r="AM29" s="81" cm="1">
        <f t="array" ref="AM29">DATE(2025,MATCH(TRUE,BM29:BX29&gt;0,0),1)</f>
        <v>45870</v>
      </c>
      <c r="AN29" s="81" cm="1">
        <f t="array" ref="AN29">EOMONTH(DATE(2025,IF(BX29&gt;0,12,MATCH(TRUE,_xlfn._xlws.SORT(BM29:BX29,1,-1)&gt;0,0)),1),0)</f>
        <v>45900</v>
      </c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8" t="str">
        <f t="shared" si="0"/>
        <v>53</v>
      </c>
      <c r="BG29" s="58">
        <v>530702</v>
      </c>
      <c r="BH29" s="64" t="s">
        <v>91</v>
      </c>
      <c r="BI29" s="3">
        <v>0</v>
      </c>
      <c r="BJ29" s="67"/>
      <c r="BK29" s="27">
        <v>400</v>
      </c>
      <c r="BL29" s="3">
        <v>400</v>
      </c>
      <c r="BM29" s="27"/>
      <c r="BN29" s="27"/>
      <c r="BO29" s="27"/>
      <c r="BP29" s="27"/>
      <c r="BQ29" s="27"/>
      <c r="BR29" s="27"/>
      <c r="BS29" s="27"/>
      <c r="BT29" s="27">
        <v>400</v>
      </c>
      <c r="BU29" s="27"/>
      <c r="BV29" s="27"/>
      <c r="BW29" s="27"/>
      <c r="BX29" s="27"/>
      <c r="BY29" s="3">
        <f t="shared" si="1"/>
        <v>400</v>
      </c>
      <c r="BZ29" s="3">
        <f t="shared" si="2"/>
        <v>0</v>
      </c>
    </row>
    <row r="30" spans="1:78" s="61" customFormat="1" ht="14.25" customHeight="1" x14ac:dyDescent="0.3">
      <c r="A30" s="58" t="s">
        <v>390</v>
      </c>
      <c r="B30" s="56" t="s">
        <v>138</v>
      </c>
      <c r="C30" s="56" t="s">
        <v>70</v>
      </c>
      <c r="D30" s="56" t="s">
        <v>71</v>
      </c>
      <c r="E30" s="56" t="s">
        <v>71</v>
      </c>
      <c r="F30" s="57" t="s">
        <v>72</v>
      </c>
      <c r="G30" s="56" t="s">
        <v>73</v>
      </c>
      <c r="H30" s="57" t="s">
        <v>74</v>
      </c>
      <c r="I30" s="56" t="s">
        <v>74</v>
      </c>
      <c r="J30" s="56" t="s">
        <v>75</v>
      </c>
      <c r="K30" s="57" t="s">
        <v>76</v>
      </c>
      <c r="L30" s="58" t="s">
        <v>74</v>
      </c>
      <c r="M30" s="58" t="s">
        <v>74</v>
      </c>
      <c r="N30" s="58" t="s">
        <v>74</v>
      </c>
      <c r="O30" s="58" t="s">
        <v>74</v>
      </c>
      <c r="P30" s="58" t="s">
        <v>74</v>
      </c>
      <c r="Q30" s="56" t="s">
        <v>77</v>
      </c>
      <c r="R30" s="56" t="s">
        <v>78</v>
      </c>
      <c r="S30" s="56" t="s">
        <v>79</v>
      </c>
      <c r="T30" s="56" t="s">
        <v>80</v>
      </c>
      <c r="U30" s="58"/>
      <c r="V30" s="59">
        <v>0.05</v>
      </c>
      <c r="W30" s="59">
        <v>0.08</v>
      </c>
      <c r="X30" s="59">
        <v>0.15</v>
      </c>
      <c r="Y30" s="59">
        <v>0.2</v>
      </c>
      <c r="Z30" s="59">
        <v>0.25</v>
      </c>
      <c r="AA30" s="59">
        <v>0.37</v>
      </c>
      <c r="AB30" s="59">
        <v>0.42</v>
      </c>
      <c r="AC30" s="59">
        <v>0.57999999999999996</v>
      </c>
      <c r="AD30" s="59">
        <v>0.67</v>
      </c>
      <c r="AE30" s="59">
        <v>1</v>
      </c>
      <c r="AF30" s="59"/>
      <c r="AG30" s="64" t="s">
        <v>81</v>
      </c>
      <c r="AH30" s="60" t="s">
        <v>82</v>
      </c>
      <c r="AI30" s="60" t="s">
        <v>370</v>
      </c>
      <c r="AJ30" s="81">
        <f>MIN($AM$60:$AM$119)</f>
        <v>45658</v>
      </c>
      <c r="AK30" s="81">
        <f>MAX($AN$60:$AN$119)</f>
        <v>46022</v>
      </c>
      <c r="AL30" s="56" t="s">
        <v>357</v>
      </c>
      <c r="AM30" s="81" cm="1">
        <f t="array" ref="AM30">DATE(2025,MATCH(TRUE,BM30:BX30&gt;0,0),1)</f>
        <v>45962</v>
      </c>
      <c r="AN30" s="81" cm="1">
        <f t="array" ref="AN30">EOMONTH(DATE(2025,IF(BX30&gt;0,12,MATCH(TRUE,_xlfn._xlws.SORT(BM30:BX30,1,-1)&gt;0,0)),1),0)</f>
        <v>45991</v>
      </c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63"/>
      <c r="BE30" s="63"/>
      <c r="BF30" s="58" t="str">
        <f t="shared" si="0"/>
        <v>53</v>
      </c>
      <c r="BG30" s="58">
        <v>530804</v>
      </c>
      <c r="BH30" s="64" t="s">
        <v>149</v>
      </c>
      <c r="BI30" s="3">
        <v>0</v>
      </c>
      <c r="BJ30" s="74"/>
      <c r="BK30" s="3">
        <v>10000</v>
      </c>
      <c r="BL30" s="3">
        <v>10000</v>
      </c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>
        <v>10000</v>
      </c>
      <c r="BX30" s="3"/>
      <c r="BY30" s="3">
        <f t="shared" si="1"/>
        <v>10000</v>
      </c>
      <c r="BZ30" s="3">
        <f t="shared" si="2"/>
        <v>0</v>
      </c>
    </row>
    <row r="31" spans="1:78" s="61" customFormat="1" ht="14.25" customHeight="1" x14ac:dyDescent="0.3">
      <c r="A31" s="58" t="s">
        <v>389</v>
      </c>
      <c r="B31" s="56" t="s">
        <v>92</v>
      </c>
      <c r="C31" s="56" t="s">
        <v>70</v>
      </c>
      <c r="D31" s="56" t="s">
        <v>71</v>
      </c>
      <c r="E31" s="56" t="s">
        <v>71</v>
      </c>
      <c r="F31" s="57" t="s">
        <v>72</v>
      </c>
      <c r="G31" s="56" t="s">
        <v>73</v>
      </c>
      <c r="H31" s="57" t="s">
        <v>74</v>
      </c>
      <c r="I31" s="56" t="s">
        <v>74</v>
      </c>
      <c r="J31" s="56" t="s">
        <v>75</v>
      </c>
      <c r="K31" s="57" t="s">
        <v>76</v>
      </c>
      <c r="L31" s="55" t="s">
        <v>74</v>
      </c>
      <c r="M31" s="55" t="s">
        <v>74</v>
      </c>
      <c r="N31" s="55" t="s">
        <v>74</v>
      </c>
      <c r="O31" s="55" t="s">
        <v>74</v>
      </c>
      <c r="P31" s="58" t="s">
        <v>74</v>
      </c>
      <c r="Q31" s="56" t="s">
        <v>77</v>
      </c>
      <c r="R31" s="56" t="s">
        <v>78</v>
      </c>
      <c r="S31" s="56" t="s">
        <v>79</v>
      </c>
      <c r="T31" s="56" t="s">
        <v>80</v>
      </c>
      <c r="U31" s="58"/>
      <c r="V31" s="59">
        <v>0.05</v>
      </c>
      <c r="W31" s="59">
        <v>0.08</v>
      </c>
      <c r="X31" s="59">
        <v>0.15</v>
      </c>
      <c r="Y31" s="59">
        <v>0.2</v>
      </c>
      <c r="Z31" s="59">
        <v>0.25</v>
      </c>
      <c r="AA31" s="59">
        <v>0.37</v>
      </c>
      <c r="AB31" s="59">
        <v>0.42</v>
      </c>
      <c r="AC31" s="59">
        <v>0.57999999999999996</v>
      </c>
      <c r="AD31" s="59">
        <v>0.67</v>
      </c>
      <c r="AE31" s="59">
        <v>1</v>
      </c>
      <c r="AF31" s="59"/>
      <c r="AG31" s="64" t="s">
        <v>81</v>
      </c>
      <c r="AH31" s="60" t="s">
        <v>82</v>
      </c>
      <c r="AI31" s="60" t="s">
        <v>371</v>
      </c>
      <c r="AJ31" s="81">
        <f>MIN(AM3:AM43)</f>
        <v>45658</v>
      </c>
      <c r="AK31" s="81">
        <f>MAX(AN3:AN43)</f>
        <v>46022</v>
      </c>
      <c r="AL31" s="64" t="s">
        <v>122</v>
      </c>
      <c r="AM31" s="81" cm="1">
        <f t="array" ref="AM31">DATE(2025,MATCH(TRUE,BM31:BX31&gt;0,0),1)</f>
        <v>45748</v>
      </c>
      <c r="AN31" s="81" cm="1">
        <f t="array" ref="AN31">EOMONTH(DATE(2025,IF(BX31&gt;0,12,MATCH(TRUE,_xlfn._xlws.SORT(BM31:BX31,1,-1)&gt;0,0)),1),0)</f>
        <v>45777</v>
      </c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8" t="str">
        <f t="shared" si="0"/>
        <v>84</v>
      </c>
      <c r="BG31" s="58">
        <v>840107</v>
      </c>
      <c r="BH31" s="64" t="s">
        <v>102</v>
      </c>
      <c r="BI31" s="3">
        <v>0</v>
      </c>
      <c r="BJ31" s="67"/>
      <c r="BK31" s="27">
        <v>6600</v>
      </c>
      <c r="BL31" s="3">
        <v>6600</v>
      </c>
      <c r="BM31" s="27"/>
      <c r="BN31" s="27"/>
      <c r="BO31" s="27"/>
      <c r="BP31" s="27">
        <v>6600</v>
      </c>
      <c r="BQ31" s="27"/>
      <c r="BR31" s="27"/>
      <c r="BS31" s="27"/>
      <c r="BT31" s="27"/>
      <c r="BU31" s="27"/>
      <c r="BV31" s="27"/>
      <c r="BW31" s="27"/>
      <c r="BX31" s="27"/>
      <c r="BY31" s="3">
        <f t="shared" si="1"/>
        <v>6600</v>
      </c>
      <c r="BZ31" s="3">
        <f t="shared" si="2"/>
        <v>0</v>
      </c>
    </row>
    <row r="32" spans="1:78" s="61" customFormat="1" ht="14.25" customHeight="1" x14ac:dyDescent="0.3">
      <c r="A32" s="58" t="s">
        <v>389</v>
      </c>
      <c r="B32" s="56" t="s">
        <v>92</v>
      </c>
      <c r="C32" s="56" t="s">
        <v>70</v>
      </c>
      <c r="D32" s="56" t="s">
        <v>71</v>
      </c>
      <c r="E32" s="56" t="s">
        <v>71</v>
      </c>
      <c r="F32" s="57" t="s">
        <v>72</v>
      </c>
      <c r="G32" s="56" t="s">
        <v>73</v>
      </c>
      <c r="H32" s="57" t="s">
        <v>74</v>
      </c>
      <c r="I32" s="56" t="s">
        <v>74</v>
      </c>
      <c r="J32" s="56" t="s">
        <v>75</v>
      </c>
      <c r="K32" s="57" t="s">
        <v>76</v>
      </c>
      <c r="L32" s="55" t="s">
        <v>74</v>
      </c>
      <c r="M32" s="55" t="s">
        <v>74</v>
      </c>
      <c r="N32" s="55" t="s">
        <v>74</v>
      </c>
      <c r="O32" s="55" t="s">
        <v>74</v>
      </c>
      <c r="P32" s="58" t="s">
        <v>74</v>
      </c>
      <c r="Q32" s="56" t="s">
        <v>77</v>
      </c>
      <c r="R32" s="56" t="s">
        <v>78</v>
      </c>
      <c r="S32" s="56" t="s">
        <v>79</v>
      </c>
      <c r="T32" s="56" t="s">
        <v>80</v>
      </c>
      <c r="U32" s="58"/>
      <c r="V32" s="59">
        <v>0.05</v>
      </c>
      <c r="W32" s="59">
        <v>0.08</v>
      </c>
      <c r="X32" s="59">
        <v>0.15</v>
      </c>
      <c r="Y32" s="59">
        <v>0.2</v>
      </c>
      <c r="Z32" s="59">
        <v>0.25</v>
      </c>
      <c r="AA32" s="59">
        <v>0.37</v>
      </c>
      <c r="AB32" s="59">
        <v>0.42</v>
      </c>
      <c r="AC32" s="59">
        <v>0.57999999999999996</v>
      </c>
      <c r="AD32" s="59">
        <v>0.67</v>
      </c>
      <c r="AE32" s="59">
        <v>1</v>
      </c>
      <c r="AF32" s="59"/>
      <c r="AG32" s="64" t="s">
        <v>81</v>
      </c>
      <c r="AH32" s="60" t="s">
        <v>82</v>
      </c>
      <c r="AI32" s="60" t="s">
        <v>371</v>
      </c>
      <c r="AJ32" s="81">
        <f>MIN(AM3:AM43)</f>
        <v>45658</v>
      </c>
      <c r="AK32" s="81">
        <f>MAX(AN3:AN43)</f>
        <v>46022</v>
      </c>
      <c r="AL32" s="64" t="s">
        <v>123</v>
      </c>
      <c r="AM32" s="81" cm="1">
        <f t="array" ref="AM32">DATE(2025,MATCH(TRUE,BM32:BX32&gt;0,0),1)</f>
        <v>45748</v>
      </c>
      <c r="AN32" s="81" cm="1">
        <f t="array" ref="AN32">EOMONTH(DATE(2025,IF(BX32&gt;0,12,MATCH(TRUE,_xlfn._xlws.SORT(BM32:BX32,1,-1)&gt;0,0)),1),0)</f>
        <v>45777</v>
      </c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8" t="str">
        <f t="shared" si="0"/>
        <v>84</v>
      </c>
      <c r="BG32" s="58">
        <v>840107</v>
      </c>
      <c r="BH32" s="64" t="s">
        <v>102</v>
      </c>
      <c r="BI32" s="3">
        <v>0</v>
      </c>
      <c r="BJ32" s="67"/>
      <c r="BK32" s="27">
        <v>6600</v>
      </c>
      <c r="BL32" s="3">
        <v>6600</v>
      </c>
      <c r="BM32" s="27"/>
      <c r="BN32" s="27"/>
      <c r="BO32" s="27"/>
      <c r="BP32" s="27">
        <v>6600</v>
      </c>
      <c r="BQ32" s="27"/>
      <c r="BR32" s="27"/>
      <c r="BS32" s="27"/>
      <c r="BT32" s="27"/>
      <c r="BU32" s="27"/>
      <c r="BV32" s="27"/>
      <c r="BW32" s="27"/>
      <c r="BX32" s="27"/>
      <c r="BY32" s="3">
        <f t="shared" si="1"/>
        <v>6600</v>
      </c>
      <c r="BZ32" s="3">
        <f t="shared" si="2"/>
        <v>0</v>
      </c>
    </row>
    <row r="33" spans="1:78" s="61" customFormat="1" ht="14.25" customHeight="1" x14ac:dyDescent="0.3">
      <c r="A33" s="58" t="s">
        <v>395</v>
      </c>
      <c r="B33" s="56" t="s">
        <v>401</v>
      </c>
      <c r="C33" s="56" t="s">
        <v>70</v>
      </c>
      <c r="D33" s="56" t="s">
        <v>71</v>
      </c>
      <c r="E33" s="56" t="s">
        <v>71</v>
      </c>
      <c r="F33" s="57" t="s">
        <v>72</v>
      </c>
      <c r="G33" s="56" t="s">
        <v>73</v>
      </c>
      <c r="H33" s="57" t="s">
        <v>74</v>
      </c>
      <c r="I33" s="56" t="s">
        <v>74</v>
      </c>
      <c r="J33" s="56" t="s">
        <v>75</v>
      </c>
      <c r="K33" s="57" t="s">
        <v>239</v>
      </c>
      <c r="L33" s="58" t="s">
        <v>74</v>
      </c>
      <c r="M33" s="58" t="s">
        <v>74</v>
      </c>
      <c r="N33" s="58" t="s">
        <v>74</v>
      </c>
      <c r="O33" s="58" t="s">
        <v>74</v>
      </c>
      <c r="P33" s="58" t="s">
        <v>74</v>
      </c>
      <c r="Q33" s="79" t="s">
        <v>240</v>
      </c>
      <c r="R33" s="79" t="s">
        <v>241</v>
      </c>
      <c r="S33" s="56" t="s">
        <v>242</v>
      </c>
      <c r="T33" s="57" t="s">
        <v>80</v>
      </c>
      <c r="U33" s="86">
        <v>1170</v>
      </c>
      <c r="V33" s="86">
        <v>2418</v>
      </c>
      <c r="W33" s="86">
        <v>3432</v>
      </c>
      <c r="X33" s="86">
        <v>4680</v>
      </c>
      <c r="Y33" s="86">
        <v>5928</v>
      </c>
      <c r="Z33" s="86">
        <v>7176</v>
      </c>
      <c r="AA33" s="86">
        <v>8346</v>
      </c>
      <c r="AB33" s="86">
        <v>9438</v>
      </c>
      <c r="AC33" s="86">
        <v>10724</v>
      </c>
      <c r="AD33" s="86">
        <v>12050</v>
      </c>
      <c r="AE33" s="86">
        <v>12986</v>
      </c>
      <c r="AF33" s="86">
        <v>14000</v>
      </c>
      <c r="AG33" s="56" t="s">
        <v>243</v>
      </c>
      <c r="AH33" s="60" t="s">
        <v>82</v>
      </c>
      <c r="AI33" s="56" t="s">
        <v>376</v>
      </c>
      <c r="AJ33" s="81">
        <f>MIN(AM33)</f>
        <v>45658</v>
      </c>
      <c r="AK33" s="81">
        <f>MAX(AN33)</f>
        <v>46022</v>
      </c>
      <c r="AL33" s="56" t="s">
        <v>246</v>
      </c>
      <c r="AM33" s="81" cm="1">
        <f t="array" ref="AM33">DATE(2025,MATCH(TRUE,BM33:BX33&gt;0,0),1)</f>
        <v>45658</v>
      </c>
      <c r="AN33" s="81" cm="1">
        <f t="array" ref="AN33">EOMONTH(DATE(2025,IF(BX33&gt;0,12,MATCH(TRUE,_xlfn._xlws.SORT(BM33:BX33,1,-1)&gt;0,0)),1),0)</f>
        <v>46022</v>
      </c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8"/>
      <c r="BG33" s="58" t="s">
        <v>74</v>
      </c>
      <c r="BH33" s="58" t="s">
        <v>74</v>
      </c>
      <c r="BI33" s="90" t="s">
        <v>74</v>
      </c>
      <c r="BJ33" s="90" t="s">
        <v>74</v>
      </c>
      <c r="BK33" s="90" t="s">
        <v>74</v>
      </c>
      <c r="BL33" s="90" t="s">
        <v>74</v>
      </c>
      <c r="BM33" s="90" t="s">
        <v>74</v>
      </c>
      <c r="BN33" s="90" t="s">
        <v>74</v>
      </c>
      <c r="BO33" s="90" t="s">
        <v>74</v>
      </c>
      <c r="BP33" s="90" t="s">
        <v>74</v>
      </c>
      <c r="BQ33" s="90" t="s">
        <v>74</v>
      </c>
      <c r="BR33" s="90" t="s">
        <v>74</v>
      </c>
      <c r="BS33" s="90" t="s">
        <v>74</v>
      </c>
      <c r="BT33" s="90" t="s">
        <v>74</v>
      </c>
      <c r="BU33" s="90" t="s">
        <v>74</v>
      </c>
      <c r="BV33" s="90" t="s">
        <v>74</v>
      </c>
      <c r="BW33" s="90" t="s">
        <v>74</v>
      </c>
      <c r="BX33" s="90" t="s">
        <v>74</v>
      </c>
      <c r="BY33" s="90" t="s">
        <v>74</v>
      </c>
      <c r="BZ33" s="3"/>
    </row>
    <row r="34" spans="1:78" s="61" customFormat="1" ht="14.25" customHeight="1" x14ac:dyDescent="0.3">
      <c r="A34" s="58" t="s">
        <v>390</v>
      </c>
      <c r="B34" s="56" t="s">
        <v>138</v>
      </c>
      <c r="C34" s="56" t="s">
        <v>70</v>
      </c>
      <c r="D34" s="56" t="s">
        <v>71</v>
      </c>
      <c r="E34" s="56" t="s">
        <v>71</v>
      </c>
      <c r="F34" s="57" t="s">
        <v>72</v>
      </c>
      <c r="G34" s="56" t="s">
        <v>73</v>
      </c>
      <c r="H34" s="57" t="s">
        <v>74</v>
      </c>
      <c r="I34" s="56" t="s">
        <v>74</v>
      </c>
      <c r="J34" s="56" t="s">
        <v>75</v>
      </c>
      <c r="K34" s="57" t="s">
        <v>76</v>
      </c>
      <c r="L34" s="58" t="s">
        <v>74</v>
      </c>
      <c r="M34" s="58" t="s">
        <v>74</v>
      </c>
      <c r="N34" s="58" t="s">
        <v>74</v>
      </c>
      <c r="O34" s="58" t="s">
        <v>74</v>
      </c>
      <c r="P34" s="58" t="s">
        <v>74</v>
      </c>
      <c r="Q34" s="56" t="s">
        <v>77</v>
      </c>
      <c r="R34" s="56" t="s">
        <v>78</v>
      </c>
      <c r="S34" s="56" t="s">
        <v>79</v>
      </c>
      <c r="T34" s="56" t="s">
        <v>80</v>
      </c>
      <c r="U34" s="58"/>
      <c r="V34" s="59">
        <v>0.05</v>
      </c>
      <c r="W34" s="59">
        <v>0.08</v>
      </c>
      <c r="X34" s="59">
        <v>0.15</v>
      </c>
      <c r="Y34" s="59">
        <v>0.2</v>
      </c>
      <c r="Z34" s="59">
        <v>0.25</v>
      </c>
      <c r="AA34" s="59">
        <v>0.37</v>
      </c>
      <c r="AB34" s="59">
        <v>0.42</v>
      </c>
      <c r="AC34" s="59">
        <v>0.57999999999999996</v>
      </c>
      <c r="AD34" s="59">
        <v>0.67</v>
      </c>
      <c r="AE34" s="59">
        <v>1</v>
      </c>
      <c r="AF34" s="59"/>
      <c r="AG34" s="64" t="s">
        <v>81</v>
      </c>
      <c r="AH34" s="60" t="s">
        <v>82</v>
      </c>
      <c r="AI34" s="60" t="s">
        <v>370</v>
      </c>
      <c r="AJ34" s="81">
        <f>MIN($AM$60:$AM$119)</f>
        <v>45658</v>
      </c>
      <c r="AK34" s="81">
        <f>MAX($AN$60:$AN$119)</f>
        <v>46022</v>
      </c>
      <c r="AL34" s="56" t="s">
        <v>361</v>
      </c>
      <c r="AM34" s="81" cm="1">
        <f t="array" ref="AM34">DATE(2025,MATCH(TRUE,BM34:BX34&gt;0,0),1)</f>
        <v>45658</v>
      </c>
      <c r="AN34" s="81" cm="1">
        <f t="array" ref="AN34">EOMONTH(DATE(2025,IF(BX34&gt;0,12,MATCH(TRUE,_xlfn._xlws.SORT(BM34:BX34,1,-1)&gt;0,0)),1),0)</f>
        <v>46022</v>
      </c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63"/>
      <c r="BE34" s="63"/>
      <c r="BF34" s="58" t="str">
        <f>MID(BG34,1,2)</f>
        <v>63</v>
      </c>
      <c r="BG34" s="58">
        <v>630502</v>
      </c>
      <c r="BH34" s="64" t="s">
        <v>179</v>
      </c>
      <c r="BI34" s="3">
        <v>0</v>
      </c>
      <c r="BJ34" s="74"/>
      <c r="BK34" s="3">
        <v>18000</v>
      </c>
      <c r="BL34" s="3">
        <v>18000</v>
      </c>
      <c r="BM34" s="3">
        <v>1500</v>
      </c>
      <c r="BN34" s="3">
        <v>1500</v>
      </c>
      <c r="BO34" s="3">
        <v>1500</v>
      </c>
      <c r="BP34" s="3">
        <v>1500</v>
      </c>
      <c r="BQ34" s="3">
        <v>1500</v>
      </c>
      <c r="BR34" s="3">
        <v>1500</v>
      </c>
      <c r="BS34" s="3">
        <v>1500</v>
      </c>
      <c r="BT34" s="3">
        <v>1500</v>
      </c>
      <c r="BU34" s="3">
        <v>1500</v>
      </c>
      <c r="BV34" s="3">
        <v>1500</v>
      </c>
      <c r="BW34" s="3">
        <v>1500</v>
      </c>
      <c r="BX34" s="3">
        <v>1500</v>
      </c>
      <c r="BY34" s="3">
        <f>SUBTOTAL(9,BM34:BX34)</f>
        <v>18000</v>
      </c>
      <c r="BZ34" s="3">
        <f>+BL34-BY34</f>
        <v>0</v>
      </c>
    </row>
    <row r="35" spans="1:78" s="61" customFormat="1" ht="14.25" customHeight="1" x14ac:dyDescent="0.2">
      <c r="A35" s="58" t="s">
        <v>391</v>
      </c>
      <c r="B35" s="56" t="s">
        <v>180</v>
      </c>
      <c r="C35" s="56" t="s">
        <v>70</v>
      </c>
      <c r="D35" s="56" t="s">
        <v>71</v>
      </c>
      <c r="E35" s="56" t="s">
        <v>71</v>
      </c>
      <c r="F35" s="57" t="s">
        <v>72</v>
      </c>
      <c r="G35" s="56" t="s">
        <v>73</v>
      </c>
      <c r="H35" s="57" t="s">
        <v>74</v>
      </c>
      <c r="I35" s="56" t="s">
        <v>74</v>
      </c>
      <c r="J35" s="56" t="s">
        <v>75</v>
      </c>
      <c r="K35" s="57" t="s">
        <v>239</v>
      </c>
      <c r="L35" s="58" t="s">
        <v>74</v>
      </c>
      <c r="M35" s="58" t="s">
        <v>74</v>
      </c>
      <c r="N35" s="58" t="s">
        <v>74</v>
      </c>
      <c r="O35" s="58" t="s">
        <v>74</v>
      </c>
      <c r="P35" s="58" t="s">
        <v>74</v>
      </c>
      <c r="Q35" s="79" t="s">
        <v>240</v>
      </c>
      <c r="R35" s="79" t="s">
        <v>241</v>
      </c>
      <c r="S35" s="56" t="s">
        <v>242</v>
      </c>
      <c r="T35" s="57" t="s">
        <v>80</v>
      </c>
      <c r="U35" s="86">
        <v>1170</v>
      </c>
      <c r="V35" s="86">
        <v>2418</v>
      </c>
      <c r="W35" s="86">
        <v>3432</v>
      </c>
      <c r="X35" s="86">
        <v>4680</v>
      </c>
      <c r="Y35" s="86">
        <v>5928</v>
      </c>
      <c r="Z35" s="86">
        <v>7176</v>
      </c>
      <c r="AA35" s="86">
        <v>8346</v>
      </c>
      <c r="AB35" s="86">
        <v>9438</v>
      </c>
      <c r="AC35" s="86">
        <v>10724</v>
      </c>
      <c r="AD35" s="86">
        <v>12050</v>
      </c>
      <c r="AE35" s="86">
        <v>12986</v>
      </c>
      <c r="AF35" s="86">
        <v>14000</v>
      </c>
      <c r="AG35" s="80" t="s">
        <v>377</v>
      </c>
      <c r="AH35" s="60" t="s">
        <v>82</v>
      </c>
      <c r="AI35" s="56" t="s">
        <v>256</v>
      </c>
      <c r="AJ35" s="84">
        <f>MIN(AM35)</f>
        <v>45658</v>
      </c>
      <c r="AK35" s="84">
        <f>MAX(AN35)</f>
        <v>46022</v>
      </c>
      <c r="AL35" s="56" t="s">
        <v>256</v>
      </c>
      <c r="AM35" s="81" cm="1">
        <f t="array" ref="AM35">DATE(2025,MATCH(TRUE,BM35:BX35&gt;0,0),1)</f>
        <v>45658</v>
      </c>
      <c r="AN35" s="81" cm="1">
        <f t="array" ref="AN35">EOMONTH(DATE(2025,IF(BX35&gt;0,12,MATCH(TRUE,_xlfn._xlws.SORT(BM35:BX35,1,-1)&gt;0,0)),1),0)</f>
        <v>46022</v>
      </c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8"/>
      <c r="BG35" s="58" t="s">
        <v>74</v>
      </c>
      <c r="BH35" s="58" t="s">
        <v>74</v>
      </c>
      <c r="BI35" s="90" t="s">
        <v>74</v>
      </c>
      <c r="BJ35" s="90" t="s">
        <v>74</v>
      </c>
      <c r="BK35" s="90" t="s">
        <v>74</v>
      </c>
      <c r="BL35" s="90" t="s">
        <v>74</v>
      </c>
      <c r="BM35" s="90" t="s">
        <v>74</v>
      </c>
      <c r="BN35" s="90" t="s">
        <v>74</v>
      </c>
      <c r="BO35" s="90" t="s">
        <v>74</v>
      </c>
      <c r="BP35" s="90" t="s">
        <v>74</v>
      </c>
      <c r="BQ35" s="90" t="s">
        <v>74</v>
      </c>
      <c r="BR35" s="90" t="s">
        <v>74</v>
      </c>
      <c r="BS35" s="90" t="s">
        <v>74</v>
      </c>
      <c r="BT35" s="90" t="s">
        <v>74</v>
      </c>
      <c r="BU35" s="90" t="s">
        <v>74</v>
      </c>
      <c r="BV35" s="90" t="s">
        <v>74</v>
      </c>
      <c r="BW35" s="90" t="s">
        <v>74</v>
      </c>
      <c r="BX35" s="90" t="s">
        <v>74</v>
      </c>
      <c r="BY35" s="90" t="s">
        <v>74</v>
      </c>
      <c r="BZ35" s="3"/>
    </row>
    <row r="36" spans="1:78" s="61" customFormat="1" ht="14.25" customHeight="1" x14ac:dyDescent="0.3">
      <c r="A36" s="58" t="s">
        <v>391</v>
      </c>
      <c r="B36" s="56" t="s">
        <v>180</v>
      </c>
      <c r="C36" s="56" t="s">
        <v>70</v>
      </c>
      <c r="D36" s="56" t="s">
        <v>71</v>
      </c>
      <c r="E36" s="56" t="s">
        <v>71</v>
      </c>
      <c r="F36" s="57" t="s">
        <v>72</v>
      </c>
      <c r="G36" s="56" t="s">
        <v>73</v>
      </c>
      <c r="H36" s="56" t="s">
        <v>74</v>
      </c>
      <c r="I36" s="56" t="s">
        <v>74</v>
      </c>
      <c r="J36" s="56" t="s">
        <v>75</v>
      </c>
      <c r="K36" s="57" t="s">
        <v>174</v>
      </c>
      <c r="L36" s="58" t="s">
        <v>74</v>
      </c>
      <c r="M36" s="58" t="s">
        <v>74</v>
      </c>
      <c r="N36" s="58" t="s">
        <v>74</v>
      </c>
      <c r="O36" s="58" t="s">
        <v>74</v>
      </c>
      <c r="P36" s="58" t="s">
        <v>74</v>
      </c>
      <c r="Q36" s="56" t="s">
        <v>175</v>
      </c>
      <c r="R36" s="56" t="s">
        <v>303</v>
      </c>
      <c r="S36" s="56" t="s">
        <v>176</v>
      </c>
      <c r="T36" s="56" t="s">
        <v>177</v>
      </c>
      <c r="U36" s="66">
        <v>0.95</v>
      </c>
      <c r="V36" s="62">
        <v>0.95</v>
      </c>
      <c r="W36" s="24">
        <v>0.95</v>
      </c>
      <c r="X36" s="24">
        <v>0.95</v>
      </c>
      <c r="Y36" s="24">
        <v>0.95</v>
      </c>
      <c r="Z36" s="24">
        <v>0.95</v>
      </c>
      <c r="AA36" s="24">
        <v>0.95</v>
      </c>
      <c r="AB36" s="24">
        <v>0.95</v>
      </c>
      <c r="AC36" s="24">
        <v>0.95</v>
      </c>
      <c r="AD36" s="24">
        <v>0.95</v>
      </c>
      <c r="AE36" s="24">
        <v>0.95</v>
      </c>
      <c r="AF36" s="24">
        <v>0.95</v>
      </c>
      <c r="AG36" s="78" t="s">
        <v>373</v>
      </c>
      <c r="AH36" s="63" t="s">
        <v>82</v>
      </c>
      <c r="AI36" s="60" t="s">
        <v>181</v>
      </c>
      <c r="AJ36" s="84">
        <f>MIN(AM35:AM36)</f>
        <v>45658</v>
      </c>
      <c r="AK36" s="84">
        <f>MAX(AN35:AN36)</f>
        <v>46022</v>
      </c>
      <c r="AL36" s="64" t="s">
        <v>207</v>
      </c>
      <c r="AM36" s="81" cm="1">
        <f t="array" ref="AM36">DATE(2025,MATCH(TRUE,BM36:BX36&gt;0,0),1)</f>
        <v>45870</v>
      </c>
      <c r="AN36" s="81" cm="1">
        <f t="array" ref="AN36">EOMONTH(DATE(2025,IF(BX36&gt;0,12,MATCH(TRUE,_xlfn._xlws.SORT(BM36:BX36,1,-1)&gt;0,0)),1),0)</f>
        <v>45900</v>
      </c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8" t="str">
        <f t="shared" ref="BF36:BF67" si="3">MID(BG36,1,2)</f>
        <v>53</v>
      </c>
      <c r="BG36" s="58">
        <v>530613</v>
      </c>
      <c r="BH36" s="64" t="s">
        <v>183</v>
      </c>
      <c r="BI36" s="3">
        <v>0</v>
      </c>
      <c r="BJ36" s="67"/>
      <c r="BK36" s="67">
        <v>7000</v>
      </c>
      <c r="BL36" s="3">
        <f>+BI36+BK36</f>
        <v>7000</v>
      </c>
      <c r="BM36" s="27"/>
      <c r="BN36" s="27"/>
      <c r="BO36" s="27"/>
      <c r="BP36" s="27"/>
      <c r="BQ36" s="27"/>
      <c r="BR36" s="27"/>
      <c r="BS36" s="27"/>
      <c r="BT36" s="27">
        <v>7000</v>
      </c>
      <c r="BU36" s="27"/>
      <c r="BV36" s="27"/>
      <c r="BW36" s="27"/>
      <c r="BX36" s="27"/>
      <c r="BY36" s="3">
        <f t="shared" ref="BY36:BY67" si="4">SUBTOTAL(9,BM36:BX36)</f>
        <v>7000</v>
      </c>
      <c r="BZ36" s="3">
        <f t="shared" ref="BZ36:BZ49" si="5">+BL36-BY36</f>
        <v>0</v>
      </c>
    </row>
    <row r="37" spans="1:78" s="61" customFormat="1" ht="14.25" customHeight="1" x14ac:dyDescent="0.3">
      <c r="A37" s="58" t="s">
        <v>395</v>
      </c>
      <c r="B37" s="56" t="s">
        <v>401</v>
      </c>
      <c r="C37" s="56" t="s">
        <v>70</v>
      </c>
      <c r="D37" s="56" t="s">
        <v>71</v>
      </c>
      <c r="E37" s="56" t="s">
        <v>71</v>
      </c>
      <c r="F37" s="57" t="s">
        <v>262</v>
      </c>
      <c r="G37" s="56" t="s">
        <v>263</v>
      </c>
      <c r="H37" s="56" t="s">
        <v>264</v>
      </c>
      <c r="I37" s="56" t="s">
        <v>265</v>
      </c>
      <c r="J37" s="56" t="s">
        <v>266</v>
      </c>
      <c r="K37" s="57" t="s">
        <v>267</v>
      </c>
      <c r="L37" s="56" t="s">
        <v>268</v>
      </c>
      <c r="M37" s="58">
        <v>1</v>
      </c>
      <c r="N37" s="58" t="s">
        <v>269</v>
      </c>
      <c r="O37" s="58" t="s">
        <v>270</v>
      </c>
      <c r="P37" s="56" t="s">
        <v>271</v>
      </c>
      <c r="Q37" s="56" t="s">
        <v>272</v>
      </c>
      <c r="R37" s="79" t="s">
        <v>273</v>
      </c>
      <c r="S37" s="56" t="s">
        <v>274</v>
      </c>
      <c r="T37" s="57" t="s">
        <v>80</v>
      </c>
      <c r="U37" s="65"/>
      <c r="V37" s="65"/>
      <c r="W37" s="88"/>
      <c r="X37" s="88"/>
      <c r="Y37" s="88"/>
      <c r="Z37" s="88">
        <v>30</v>
      </c>
      <c r="AA37" s="88">
        <v>30</v>
      </c>
      <c r="AB37" s="88">
        <v>30</v>
      </c>
      <c r="AC37" s="88">
        <v>60</v>
      </c>
      <c r="AD37" s="88">
        <v>60</v>
      </c>
      <c r="AE37" s="88">
        <v>60</v>
      </c>
      <c r="AF37" s="88">
        <v>90</v>
      </c>
      <c r="AG37" s="64" t="s">
        <v>378</v>
      </c>
      <c r="AH37" s="60" t="s">
        <v>82</v>
      </c>
      <c r="AI37" s="56" t="s">
        <v>380</v>
      </c>
      <c r="AJ37" s="81">
        <f>MIN(AM37)</f>
        <v>45901</v>
      </c>
      <c r="AK37" s="81">
        <f>MAX(AN37)</f>
        <v>45930</v>
      </c>
      <c r="AL37" s="64" t="s">
        <v>368</v>
      </c>
      <c r="AM37" s="81" cm="1">
        <f t="array" ref="AM37">DATE(2025,MATCH(TRUE,BM37:BX37&gt;0,0),1)</f>
        <v>45901</v>
      </c>
      <c r="AN37" s="81" cm="1">
        <f t="array" ref="AN37">EOMONTH(DATE(2025,IF(BX37&gt;0,12,MATCH(TRUE,_xlfn._xlws.SORT(BM37:BX37,1,-1)&gt;0,0)),1),0)</f>
        <v>45930</v>
      </c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8" t="str">
        <f t="shared" si="3"/>
        <v>73</v>
      </c>
      <c r="BG37" s="58">
        <v>730601</v>
      </c>
      <c r="BH37" s="56" t="s">
        <v>189</v>
      </c>
      <c r="BI37" s="27">
        <v>25000</v>
      </c>
      <c r="BJ37" s="67"/>
      <c r="BK37" s="67">
        <v>0</v>
      </c>
      <c r="BL37" s="3">
        <v>25000</v>
      </c>
      <c r="BM37" s="27"/>
      <c r="BN37" s="27"/>
      <c r="BO37" s="27"/>
      <c r="BP37" s="27"/>
      <c r="BQ37" s="27"/>
      <c r="BR37" s="27"/>
      <c r="BS37" s="27"/>
      <c r="BT37" s="27"/>
      <c r="BU37" s="27">
        <v>25000</v>
      </c>
      <c r="BV37" s="27"/>
      <c r="BW37" s="27"/>
      <c r="BX37" s="27"/>
      <c r="BY37" s="3">
        <f t="shared" si="4"/>
        <v>25000</v>
      </c>
      <c r="BZ37" s="3">
        <f t="shared" si="5"/>
        <v>0</v>
      </c>
    </row>
    <row r="38" spans="1:78" s="61" customFormat="1" ht="14.25" customHeight="1" x14ac:dyDescent="0.3">
      <c r="A38" s="58" t="s">
        <v>390</v>
      </c>
      <c r="B38" s="56" t="s">
        <v>138</v>
      </c>
      <c r="C38" s="56" t="s">
        <v>70</v>
      </c>
      <c r="D38" s="56" t="s">
        <v>71</v>
      </c>
      <c r="E38" s="56" t="s">
        <v>71</v>
      </c>
      <c r="F38" s="57" t="s">
        <v>72</v>
      </c>
      <c r="G38" s="56" t="s">
        <v>73</v>
      </c>
      <c r="H38" s="57" t="s">
        <v>74</v>
      </c>
      <c r="I38" s="56" t="s">
        <v>74</v>
      </c>
      <c r="J38" s="56" t="s">
        <v>75</v>
      </c>
      <c r="K38" s="57" t="s">
        <v>76</v>
      </c>
      <c r="L38" s="58" t="s">
        <v>74</v>
      </c>
      <c r="M38" s="58" t="s">
        <v>74</v>
      </c>
      <c r="N38" s="58" t="s">
        <v>74</v>
      </c>
      <c r="O38" s="58" t="s">
        <v>74</v>
      </c>
      <c r="P38" s="58" t="s">
        <v>74</v>
      </c>
      <c r="Q38" s="56" t="s">
        <v>77</v>
      </c>
      <c r="R38" s="56" t="s">
        <v>78</v>
      </c>
      <c r="S38" s="56" t="s">
        <v>79</v>
      </c>
      <c r="T38" s="56" t="s">
        <v>80</v>
      </c>
      <c r="U38" s="58"/>
      <c r="V38" s="59">
        <v>0.05</v>
      </c>
      <c r="W38" s="59">
        <v>0.08</v>
      </c>
      <c r="X38" s="59">
        <v>0.15</v>
      </c>
      <c r="Y38" s="59">
        <v>0.2</v>
      </c>
      <c r="Z38" s="59">
        <v>0.25</v>
      </c>
      <c r="AA38" s="59">
        <v>0.37</v>
      </c>
      <c r="AB38" s="59">
        <v>0.42</v>
      </c>
      <c r="AC38" s="59">
        <v>0.57999999999999996</v>
      </c>
      <c r="AD38" s="59">
        <v>0.67</v>
      </c>
      <c r="AE38" s="59">
        <v>1</v>
      </c>
      <c r="AF38" s="59"/>
      <c r="AG38" s="64" t="s">
        <v>81</v>
      </c>
      <c r="AH38" s="60" t="s">
        <v>82</v>
      </c>
      <c r="AI38" s="60" t="s">
        <v>370</v>
      </c>
      <c r="AJ38" s="81">
        <f>MIN($AM$60:$AM$119)</f>
        <v>45658</v>
      </c>
      <c r="AK38" s="81">
        <f>MAX($AN$60:$AN$119)</f>
        <v>46022</v>
      </c>
      <c r="AL38" s="56" t="s">
        <v>348</v>
      </c>
      <c r="AM38" s="81" cm="1">
        <f t="array" ref="AM38">DATE(2025,MATCH(TRUE,BM38:BX38&gt;0,0),1)</f>
        <v>45809</v>
      </c>
      <c r="AN38" s="81" cm="1">
        <f t="array" ref="AN38">EOMONTH(DATE(2025,IF(BX38&gt;0,12,MATCH(TRUE,_xlfn._xlws.SORT(BM38:BX38,1,-1)&gt;0,0)),1),0)</f>
        <v>46022</v>
      </c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63"/>
      <c r="BE38" s="63"/>
      <c r="BF38" s="58" t="str">
        <f t="shared" si="3"/>
        <v>53</v>
      </c>
      <c r="BG38" s="58">
        <v>530208</v>
      </c>
      <c r="BH38" s="64" t="s">
        <v>141</v>
      </c>
      <c r="BI38" s="3">
        <v>0</v>
      </c>
      <c r="BJ38" s="74"/>
      <c r="BK38" s="3">
        <v>165000</v>
      </c>
      <c r="BL38" s="3">
        <v>165000</v>
      </c>
      <c r="BM38" s="3"/>
      <c r="BN38" s="3"/>
      <c r="BO38" s="3"/>
      <c r="BP38" s="3"/>
      <c r="BQ38" s="3"/>
      <c r="BR38" s="3">
        <v>23571.42</v>
      </c>
      <c r="BS38" s="3">
        <v>23571.43</v>
      </c>
      <c r="BT38" s="3">
        <v>23571.43</v>
      </c>
      <c r="BU38" s="3">
        <v>23571.43</v>
      </c>
      <c r="BV38" s="3">
        <v>23571.43</v>
      </c>
      <c r="BW38" s="3">
        <v>23571.43</v>
      </c>
      <c r="BX38" s="3">
        <v>23571.43</v>
      </c>
      <c r="BY38" s="3">
        <f t="shared" si="4"/>
        <v>164999.99999999997</v>
      </c>
      <c r="BZ38" s="3">
        <f t="shared" si="5"/>
        <v>0</v>
      </c>
    </row>
    <row r="39" spans="1:78" s="61" customFormat="1" ht="14.25" customHeight="1" x14ac:dyDescent="0.3">
      <c r="A39" s="58" t="s">
        <v>393</v>
      </c>
      <c r="B39" s="56" t="s">
        <v>403</v>
      </c>
      <c r="C39" s="56" t="s">
        <v>70</v>
      </c>
      <c r="D39" s="56" t="s">
        <v>71</v>
      </c>
      <c r="E39" s="56" t="s">
        <v>71</v>
      </c>
      <c r="F39" s="56" t="s">
        <v>72</v>
      </c>
      <c r="G39" s="56" t="s">
        <v>73</v>
      </c>
      <c r="H39" s="56" t="s">
        <v>74</v>
      </c>
      <c r="I39" s="56" t="s">
        <v>74</v>
      </c>
      <c r="J39" s="56" t="s">
        <v>75</v>
      </c>
      <c r="K39" s="57" t="s">
        <v>174</v>
      </c>
      <c r="L39" s="58" t="s">
        <v>74</v>
      </c>
      <c r="M39" s="58" t="s">
        <v>74</v>
      </c>
      <c r="N39" s="58" t="s">
        <v>74</v>
      </c>
      <c r="O39" s="58" t="s">
        <v>74</v>
      </c>
      <c r="P39" s="58" t="s">
        <v>74</v>
      </c>
      <c r="Q39" s="56" t="s">
        <v>175</v>
      </c>
      <c r="R39" s="56" t="s">
        <v>303</v>
      </c>
      <c r="S39" s="56" t="s">
        <v>176</v>
      </c>
      <c r="T39" s="56" t="s">
        <v>177</v>
      </c>
      <c r="U39" s="59">
        <v>0.95</v>
      </c>
      <c r="V39" s="62">
        <v>0.95</v>
      </c>
      <c r="W39" s="24">
        <v>0.95</v>
      </c>
      <c r="X39" s="24">
        <v>0.95</v>
      </c>
      <c r="Y39" s="24">
        <v>0.95</v>
      </c>
      <c r="Z39" s="24">
        <v>0.95</v>
      </c>
      <c r="AA39" s="24">
        <v>0.95</v>
      </c>
      <c r="AB39" s="24">
        <v>0.95</v>
      </c>
      <c r="AC39" s="24">
        <v>0.95</v>
      </c>
      <c r="AD39" s="24">
        <v>0.95</v>
      </c>
      <c r="AE39" s="24">
        <v>0.95</v>
      </c>
      <c r="AF39" s="24">
        <v>0.95</v>
      </c>
      <c r="AG39" s="78" t="s">
        <v>373</v>
      </c>
      <c r="AH39" s="60" t="s">
        <v>82</v>
      </c>
      <c r="AI39" s="60" t="s">
        <v>178</v>
      </c>
      <c r="AJ39" s="81">
        <f>MIN($AM$161:$AM$165)</f>
        <v>45658</v>
      </c>
      <c r="AK39" s="81">
        <f>MAX($AN$161:$AN$165)</f>
        <v>46022</v>
      </c>
      <c r="AL39" s="64" t="s">
        <v>202</v>
      </c>
      <c r="AM39" s="81" cm="1">
        <f t="array" ref="AM39">DATE(2025,MATCH(TRUE,BM39:BX39&gt;0,0),1)</f>
        <v>45962</v>
      </c>
      <c r="AN39" s="81" cm="1">
        <f t="array" ref="AN39">EOMONTH(DATE(2025,IF(BX39&gt;0,12,MATCH(TRUE,_xlfn._xlws.SORT(BM39:BX39,1,-1)&gt;0,0)),1),0)</f>
        <v>45991</v>
      </c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8" t="str">
        <f t="shared" si="3"/>
        <v>63</v>
      </c>
      <c r="BG39" s="58">
        <v>630602</v>
      </c>
      <c r="BH39" s="64" t="s">
        <v>85</v>
      </c>
      <c r="BI39" s="3">
        <v>0</v>
      </c>
      <c r="BJ39" s="73"/>
      <c r="BK39" s="3">
        <v>6600</v>
      </c>
      <c r="BL39" s="3">
        <f>+BI39+BK39</f>
        <v>6600</v>
      </c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>
        <v>6600</v>
      </c>
      <c r="BX39" s="3"/>
      <c r="BY39" s="3">
        <f t="shared" si="4"/>
        <v>6600</v>
      </c>
      <c r="BZ39" s="3">
        <f t="shared" si="5"/>
        <v>0</v>
      </c>
    </row>
    <row r="40" spans="1:78" s="61" customFormat="1" ht="14.25" customHeight="1" x14ac:dyDescent="0.3">
      <c r="A40" s="58" t="s">
        <v>390</v>
      </c>
      <c r="B40" s="56" t="s">
        <v>138</v>
      </c>
      <c r="C40" s="56" t="s">
        <v>70</v>
      </c>
      <c r="D40" s="56" t="s">
        <v>71</v>
      </c>
      <c r="E40" s="56" t="s">
        <v>71</v>
      </c>
      <c r="F40" s="57" t="s">
        <v>72</v>
      </c>
      <c r="G40" s="56" t="s">
        <v>73</v>
      </c>
      <c r="H40" s="57" t="s">
        <v>74</v>
      </c>
      <c r="I40" s="56" t="s">
        <v>74</v>
      </c>
      <c r="J40" s="56" t="s">
        <v>75</v>
      </c>
      <c r="K40" s="57" t="s">
        <v>76</v>
      </c>
      <c r="L40" s="58" t="s">
        <v>74</v>
      </c>
      <c r="M40" s="58" t="s">
        <v>74</v>
      </c>
      <c r="N40" s="58" t="s">
        <v>74</v>
      </c>
      <c r="O40" s="58" t="s">
        <v>74</v>
      </c>
      <c r="P40" s="58" t="s">
        <v>74</v>
      </c>
      <c r="Q40" s="56" t="s">
        <v>77</v>
      </c>
      <c r="R40" s="56" t="s">
        <v>78</v>
      </c>
      <c r="S40" s="56" t="s">
        <v>79</v>
      </c>
      <c r="T40" s="56" t="s">
        <v>80</v>
      </c>
      <c r="U40" s="58"/>
      <c r="V40" s="59">
        <v>0.05</v>
      </c>
      <c r="W40" s="59">
        <v>0.08</v>
      </c>
      <c r="X40" s="59">
        <v>0.15</v>
      </c>
      <c r="Y40" s="59">
        <v>0.2</v>
      </c>
      <c r="Z40" s="59">
        <v>0.25</v>
      </c>
      <c r="AA40" s="59">
        <v>0.37</v>
      </c>
      <c r="AB40" s="59">
        <v>0.42</v>
      </c>
      <c r="AC40" s="59">
        <v>0.57999999999999996</v>
      </c>
      <c r="AD40" s="59">
        <v>0.67</v>
      </c>
      <c r="AE40" s="59">
        <v>1</v>
      </c>
      <c r="AF40" s="59"/>
      <c r="AG40" s="64" t="s">
        <v>81</v>
      </c>
      <c r="AH40" s="60" t="s">
        <v>82</v>
      </c>
      <c r="AI40" s="60" t="s">
        <v>370</v>
      </c>
      <c r="AJ40" s="81">
        <f>MIN($AM$60:$AM$119)</f>
        <v>45658</v>
      </c>
      <c r="AK40" s="81">
        <f>MAX($AN$60:$AN$119)</f>
        <v>46022</v>
      </c>
      <c r="AL40" s="56" t="s">
        <v>359</v>
      </c>
      <c r="AM40" s="81" cm="1">
        <f t="array" ref="AM40">DATE(2025,MATCH(TRUE,BM40:BX40&gt;0,0),1)</f>
        <v>45658</v>
      </c>
      <c r="AN40" s="81" cm="1">
        <f t="array" ref="AN40">EOMONTH(DATE(2025,IF(BX40&gt;0,12,MATCH(TRUE,_xlfn._xlws.SORT(BM40:BX40,1,-1)&gt;0,0)),1),0)</f>
        <v>45688</v>
      </c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63"/>
      <c r="BE40" s="63"/>
      <c r="BF40" s="58" t="str">
        <f t="shared" si="3"/>
        <v>53</v>
      </c>
      <c r="BG40" s="58">
        <v>530201</v>
      </c>
      <c r="BH40" s="64" t="s">
        <v>171</v>
      </c>
      <c r="BI40" s="3">
        <v>0</v>
      </c>
      <c r="BJ40" s="74"/>
      <c r="BK40" s="3">
        <v>40000</v>
      </c>
      <c r="BL40" s="3">
        <v>40000</v>
      </c>
      <c r="BM40" s="3">
        <v>12000</v>
      </c>
      <c r="BN40" s="3"/>
      <c r="BO40" s="3"/>
      <c r="BP40" s="3">
        <v>28000</v>
      </c>
      <c r="BQ40" s="3"/>
      <c r="BR40" s="3"/>
      <c r="BS40" s="3"/>
      <c r="BT40" s="3"/>
      <c r="BU40" s="3"/>
      <c r="BV40" s="3"/>
      <c r="BW40" s="3"/>
      <c r="BX40" s="3"/>
      <c r="BY40" s="3">
        <f t="shared" si="4"/>
        <v>40000</v>
      </c>
      <c r="BZ40" s="3">
        <f t="shared" si="5"/>
        <v>0</v>
      </c>
    </row>
    <row r="41" spans="1:78" s="61" customFormat="1" ht="14.25" customHeight="1" x14ac:dyDescent="0.2">
      <c r="A41" s="58" t="s">
        <v>396</v>
      </c>
      <c r="B41" s="56" t="s">
        <v>211</v>
      </c>
      <c r="C41" s="56" t="s">
        <v>70</v>
      </c>
      <c r="D41" s="56" t="s">
        <v>71</v>
      </c>
      <c r="E41" s="56" t="s">
        <v>71</v>
      </c>
      <c r="F41" s="57" t="s">
        <v>262</v>
      </c>
      <c r="G41" s="56" t="s">
        <v>263</v>
      </c>
      <c r="H41" s="56" t="s">
        <v>264</v>
      </c>
      <c r="I41" s="56" t="s">
        <v>265</v>
      </c>
      <c r="J41" s="56" t="s">
        <v>266</v>
      </c>
      <c r="K41" s="57" t="s">
        <v>267</v>
      </c>
      <c r="L41" s="56" t="s">
        <v>268</v>
      </c>
      <c r="M41" s="58">
        <v>1</v>
      </c>
      <c r="N41" s="58" t="s">
        <v>269</v>
      </c>
      <c r="O41" s="58" t="s">
        <v>270</v>
      </c>
      <c r="P41" s="58" t="s">
        <v>279</v>
      </c>
      <c r="Q41" s="79" t="s">
        <v>280</v>
      </c>
      <c r="R41" s="79" t="s">
        <v>281</v>
      </c>
      <c r="S41" s="56" t="s">
        <v>282</v>
      </c>
      <c r="T41" s="56" t="s">
        <v>80</v>
      </c>
      <c r="U41" s="25" t="s">
        <v>283</v>
      </c>
      <c r="V41" s="25" t="s">
        <v>283</v>
      </c>
      <c r="W41" s="87">
        <v>1</v>
      </c>
      <c r="X41" s="87">
        <v>3</v>
      </c>
      <c r="Y41" s="87">
        <v>4</v>
      </c>
      <c r="Z41" s="87">
        <v>4</v>
      </c>
      <c r="AA41" s="87">
        <v>6</v>
      </c>
      <c r="AB41" s="87">
        <v>7</v>
      </c>
      <c r="AC41" s="87">
        <v>7</v>
      </c>
      <c r="AD41" s="87">
        <v>9</v>
      </c>
      <c r="AE41" s="87">
        <v>10</v>
      </c>
      <c r="AF41" s="87">
        <v>11</v>
      </c>
      <c r="AG41" s="64" t="s">
        <v>304</v>
      </c>
      <c r="AH41" s="60" t="s">
        <v>82</v>
      </c>
      <c r="AI41" s="80" t="s">
        <v>385</v>
      </c>
      <c r="AJ41" s="81">
        <f>MIN($AM$155:$AM$159)</f>
        <v>45778</v>
      </c>
      <c r="AK41" s="81">
        <f>MAX($AN$155:$AN$159)</f>
        <v>46022</v>
      </c>
      <c r="AL41" s="64" t="s">
        <v>328</v>
      </c>
      <c r="AM41" s="81" cm="1">
        <f t="array" ref="AM41">DATE(2025,MATCH(TRUE,BM41:BX41&gt;0,0),1)</f>
        <v>45689</v>
      </c>
      <c r="AN41" s="81" cm="1">
        <f t="array" ref="AN41">EOMONTH(DATE(2025,IF(BX41&gt;0,12,MATCH(TRUE,_xlfn._xlws.SORT(BM41:BX41,1,-1)&gt;0,0)),1),0)</f>
        <v>46022</v>
      </c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8" t="str">
        <f t="shared" si="3"/>
        <v>73</v>
      </c>
      <c r="BG41" s="58">
        <v>730606</v>
      </c>
      <c r="BH41" s="64" t="s">
        <v>235</v>
      </c>
      <c r="BI41" s="27">
        <v>22000</v>
      </c>
      <c r="BJ41" s="67"/>
      <c r="BK41" s="67">
        <v>0</v>
      </c>
      <c r="BL41" s="3">
        <v>22000</v>
      </c>
      <c r="BM41" s="27"/>
      <c r="BN41" s="27">
        <v>2000</v>
      </c>
      <c r="BO41" s="27">
        <v>2000</v>
      </c>
      <c r="BP41" s="27">
        <v>2000</v>
      </c>
      <c r="BQ41" s="27">
        <v>2000</v>
      </c>
      <c r="BR41" s="27">
        <v>2000</v>
      </c>
      <c r="BS41" s="27">
        <v>2000</v>
      </c>
      <c r="BT41" s="27">
        <v>2000</v>
      </c>
      <c r="BU41" s="27">
        <v>2000</v>
      </c>
      <c r="BV41" s="27">
        <v>2000</v>
      </c>
      <c r="BW41" s="27">
        <v>2000</v>
      </c>
      <c r="BX41" s="27">
        <v>2000</v>
      </c>
      <c r="BY41" s="3">
        <f t="shared" si="4"/>
        <v>22000</v>
      </c>
      <c r="BZ41" s="3">
        <f t="shared" si="5"/>
        <v>0</v>
      </c>
    </row>
    <row r="42" spans="1:78" s="61" customFormat="1" ht="14.25" customHeight="1" x14ac:dyDescent="0.3">
      <c r="A42" s="58" t="s">
        <v>396</v>
      </c>
      <c r="B42" s="56" t="s">
        <v>211</v>
      </c>
      <c r="C42" s="56" t="s">
        <v>70</v>
      </c>
      <c r="D42" s="56" t="s">
        <v>71</v>
      </c>
      <c r="E42" s="56" t="s">
        <v>71</v>
      </c>
      <c r="F42" s="57" t="s">
        <v>72</v>
      </c>
      <c r="G42" s="56" t="s">
        <v>73</v>
      </c>
      <c r="H42" s="56" t="s">
        <v>74</v>
      </c>
      <c r="I42" s="56" t="s">
        <v>74</v>
      </c>
      <c r="J42" s="56" t="s">
        <v>75</v>
      </c>
      <c r="K42" s="57" t="s">
        <v>76</v>
      </c>
      <c r="L42" s="58" t="s">
        <v>74</v>
      </c>
      <c r="M42" s="58" t="s">
        <v>74</v>
      </c>
      <c r="N42" s="58" t="s">
        <v>74</v>
      </c>
      <c r="O42" s="58" t="s">
        <v>74</v>
      </c>
      <c r="P42" s="58" t="s">
        <v>74</v>
      </c>
      <c r="Q42" s="56" t="s">
        <v>77</v>
      </c>
      <c r="R42" s="56" t="s">
        <v>78</v>
      </c>
      <c r="S42" s="56" t="s">
        <v>79</v>
      </c>
      <c r="T42" s="56" t="s">
        <v>80</v>
      </c>
      <c r="U42" s="58"/>
      <c r="V42" s="59">
        <v>0.05</v>
      </c>
      <c r="W42" s="59">
        <v>0.08</v>
      </c>
      <c r="X42" s="59">
        <v>0.15</v>
      </c>
      <c r="Y42" s="59">
        <v>0.2</v>
      </c>
      <c r="Z42" s="59">
        <v>0.25</v>
      </c>
      <c r="AA42" s="59">
        <v>0.37</v>
      </c>
      <c r="AB42" s="59">
        <v>0.42</v>
      </c>
      <c r="AC42" s="59">
        <v>0.57999999999999996</v>
      </c>
      <c r="AD42" s="59">
        <v>0.67</v>
      </c>
      <c r="AE42" s="59">
        <v>1</v>
      </c>
      <c r="AF42" s="59"/>
      <c r="AG42" s="64" t="s">
        <v>81</v>
      </c>
      <c r="AH42" s="60" t="s">
        <v>82</v>
      </c>
      <c r="AI42" s="60" t="s">
        <v>370</v>
      </c>
      <c r="AJ42" s="81">
        <f t="shared" ref="AJ42:AJ62" si="6">MIN($AM$60:$AM$119)</f>
        <v>45658</v>
      </c>
      <c r="AK42" s="81">
        <f t="shared" ref="AK42:AK62" si="7">MAX($AN$60:$AN$119)</f>
        <v>46022</v>
      </c>
      <c r="AL42" s="64" t="s">
        <v>314</v>
      </c>
      <c r="AM42" s="81" cm="1">
        <f t="array" ref="AM42">DATE(2025,MATCH(TRUE,BM42:BX42&gt;0,0),1)</f>
        <v>45658</v>
      </c>
      <c r="AN42" s="81" cm="1">
        <f t="array" ref="AN42">EOMONTH(DATE(2025,IF(BX42&gt;0,12,MATCH(TRUE,_xlfn._xlws.SORT(BM42:BX42,1,-1)&gt;0,0)),1),0)</f>
        <v>46022</v>
      </c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8" t="str">
        <f t="shared" si="3"/>
        <v>53</v>
      </c>
      <c r="BG42" s="58">
        <v>530606</v>
      </c>
      <c r="BH42" s="64" t="s">
        <v>235</v>
      </c>
      <c r="BI42" s="3">
        <v>0</v>
      </c>
      <c r="BJ42" s="67"/>
      <c r="BK42" s="27">
        <v>13800</v>
      </c>
      <c r="BL42" s="3">
        <v>13800</v>
      </c>
      <c r="BM42" s="27">
        <v>1150</v>
      </c>
      <c r="BN42" s="27">
        <v>1150</v>
      </c>
      <c r="BO42" s="27">
        <v>1150</v>
      </c>
      <c r="BP42" s="27">
        <v>1150</v>
      </c>
      <c r="BQ42" s="27">
        <v>1150</v>
      </c>
      <c r="BR42" s="27">
        <v>1150</v>
      </c>
      <c r="BS42" s="27">
        <v>1150</v>
      </c>
      <c r="BT42" s="27">
        <v>1150</v>
      </c>
      <c r="BU42" s="27">
        <v>1150</v>
      </c>
      <c r="BV42" s="27">
        <v>1150</v>
      </c>
      <c r="BW42" s="27">
        <v>1150</v>
      </c>
      <c r="BX42" s="27">
        <v>1150</v>
      </c>
      <c r="BY42" s="3">
        <f t="shared" si="4"/>
        <v>13800</v>
      </c>
      <c r="BZ42" s="3">
        <f t="shared" si="5"/>
        <v>0</v>
      </c>
    </row>
    <row r="43" spans="1:78" s="61" customFormat="1" ht="14.25" customHeight="1" x14ac:dyDescent="0.3">
      <c r="A43" s="58" t="s">
        <v>396</v>
      </c>
      <c r="B43" s="56" t="s">
        <v>211</v>
      </c>
      <c r="C43" s="56" t="s">
        <v>70</v>
      </c>
      <c r="D43" s="56" t="s">
        <v>71</v>
      </c>
      <c r="E43" s="56" t="s">
        <v>71</v>
      </c>
      <c r="F43" s="57" t="s">
        <v>72</v>
      </c>
      <c r="G43" s="56" t="s">
        <v>73</v>
      </c>
      <c r="H43" s="56" t="s">
        <v>74</v>
      </c>
      <c r="I43" s="56" t="s">
        <v>74</v>
      </c>
      <c r="J43" s="56" t="s">
        <v>75</v>
      </c>
      <c r="K43" s="57" t="s">
        <v>76</v>
      </c>
      <c r="L43" s="58" t="s">
        <v>74</v>
      </c>
      <c r="M43" s="58" t="s">
        <v>74</v>
      </c>
      <c r="N43" s="58" t="s">
        <v>74</v>
      </c>
      <c r="O43" s="58" t="s">
        <v>74</v>
      </c>
      <c r="P43" s="58" t="s">
        <v>74</v>
      </c>
      <c r="Q43" s="56" t="s">
        <v>77</v>
      </c>
      <c r="R43" s="56" t="s">
        <v>78</v>
      </c>
      <c r="S43" s="56" t="s">
        <v>79</v>
      </c>
      <c r="T43" s="56" t="s">
        <v>80</v>
      </c>
      <c r="U43" s="58"/>
      <c r="V43" s="59">
        <v>0.05</v>
      </c>
      <c r="W43" s="59">
        <v>0.08</v>
      </c>
      <c r="X43" s="59">
        <v>0.15</v>
      </c>
      <c r="Y43" s="59">
        <v>0.2</v>
      </c>
      <c r="Z43" s="59">
        <v>0.25</v>
      </c>
      <c r="AA43" s="59">
        <v>0.37</v>
      </c>
      <c r="AB43" s="59">
        <v>0.42</v>
      </c>
      <c r="AC43" s="59">
        <v>0.57999999999999996</v>
      </c>
      <c r="AD43" s="59">
        <v>0.67</v>
      </c>
      <c r="AE43" s="59">
        <v>1</v>
      </c>
      <c r="AF43" s="59"/>
      <c r="AG43" s="64" t="s">
        <v>81</v>
      </c>
      <c r="AH43" s="60" t="s">
        <v>82</v>
      </c>
      <c r="AI43" s="60" t="s">
        <v>370</v>
      </c>
      <c r="AJ43" s="81">
        <f t="shared" si="6"/>
        <v>45658</v>
      </c>
      <c r="AK43" s="81">
        <f t="shared" si="7"/>
        <v>46022</v>
      </c>
      <c r="AL43" s="64" t="s">
        <v>311</v>
      </c>
      <c r="AM43" s="81" cm="1">
        <f t="array" ref="AM43">DATE(2025,MATCH(TRUE,BM43:BX43&gt;0,0),1)</f>
        <v>45992</v>
      </c>
      <c r="AN43" s="81" cm="1">
        <f t="array" ref="AN43">EOMONTH(DATE(2025,IF(BX43&gt;0,12,MATCH(TRUE,_xlfn._xlws.SORT(BM43:BX43,1,-1)&gt;0,0)),1),0)</f>
        <v>46022</v>
      </c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8" t="str">
        <f t="shared" si="3"/>
        <v>53</v>
      </c>
      <c r="BG43" s="58">
        <v>530606</v>
      </c>
      <c r="BH43" s="64" t="s">
        <v>235</v>
      </c>
      <c r="BI43" s="3">
        <v>0</v>
      </c>
      <c r="BJ43" s="67"/>
      <c r="BK43" s="27">
        <v>450</v>
      </c>
      <c r="BL43" s="3">
        <v>450</v>
      </c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>
        <v>450</v>
      </c>
      <c r="BY43" s="3">
        <f t="shared" si="4"/>
        <v>450</v>
      </c>
      <c r="BZ43" s="3">
        <f t="shared" si="5"/>
        <v>0</v>
      </c>
    </row>
    <row r="44" spans="1:78" s="61" customFormat="1" ht="14.25" customHeight="1" x14ac:dyDescent="0.3">
      <c r="A44" s="58" t="s">
        <v>390</v>
      </c>
      <c r="B44" s="56" t="s">
        <v>138</v>
      </c>
      <c r="C44" s="56" t="s">
        <v>70</v>
      </c>
      <c r="D44" s="56" t="s">
        <v>71</v>
      </c>
      <c r="E44" s="56" t="s">
        <v>71</v>
      </c>
      <c r="F44" s="57" t="s">
        <v>72</v>
      </c>
      <c r="G44" s="56" t="s">
        <v>73</v>
      </c>
      <c r="H44" s="57" t="s">
        <v>74</v>
      </c>
      <c r="I44" s="56" t="s">
        <v>74</v>
      </c>
      <c r="J44" s="56" t="s">
        <v>75</v>
      </c>
      <c r="K44" s="57" t="s">
        <v>76</v>
      </c>
      <c r="L44" s="58" t="s">
        <v>74</v>
      </c>
      <c r="M44" s="58" t="s">
        <v>74</v>
      </c>
      <c r="N44" s="58" t="s">
        <v>74</v>
      </c>
      <c r="O44" s="58" t="s">
        <v>74</v>
      </c>
      <c r="P44" s="58" t="s">
        <v>74</v>
      </c>
      <c r="Q44" s="56" t="s">
        <v>77</v>
      </c>
      <c r="R44" s="56" t="s">
        <v>78</v>
      </c>
      <c r="S44" s="56" t="s">
        <v>79</v>
      </c>
      <c r="T44" s="56" t="s">
        <v>80</v>
      </c>
      <c r="U44" s="58"/>
      <c r="V44" s="59">
        <v>0.05</v>
      </c>
      <c r="W44" s="59">
        <v>0.08</v>
      </c>
      <c r="X44" s="59">
        <v>0.15</v>
      </c>
      <c r="Y44" s="59">
        <v>0.2</v>
      </c>
      <c r="Z44" s="59">
        <v>0.25</v>
      </c>
      <c r="AA44" s="59">
        <v>0.37</v>
      </c>
      <c r="AB44" s="59">
        <v>0.42</v>
      </c>
      <c r="AC44" s="59">
        <v>0.57999999999999996</v>
      </c>
      <c r="AD44" s="59">
        <v>0.67</v>
      </c>
      <c r="AE44" s="59">
        <v>1</v>
      </c>
      <c r="AF44" s="59"/>
      <c r="AG44" s="64" t="s">
        <v>81</v>
      </c>
      <c r="AH44" s="60" t="s">
        <v>82</v>
      </c>
      <c r="AI44" s="60" t="s">
        <v>370</v>
      </c>
      <c r="AJ44" s="81">
        <f t="shared" si="6"/>
        <v>45658</v>
      </c>
      <c r="AK44" s="81">
        <f t="shared" si="7"/>
        <v>46022</v>
      </c>
      <c r="AL44" s="56" t="s">
        <v>150</v>
      </c>
      <c r="AM44" s="81" cm="1">
        <f t="array" ref="AM44">DATE(2025,MATCH(TRUE,BM44:BX44&gt;0,0),1)</f>
        <v>45717</v>
      </c>
      <c r="AN44" s="81" cm="1">
        <f t="array" ref="AN44">EOMONTH(DATE(2025,IF(BX44&gt;0,12,MATCH(TRUE,_xlfn._xlws.SORT(BM44:BX44,1,-1)&gt;0,0)),1),0)</f>
        <v>46022</v>
      </c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63"/>
      <c r="BE44" s="63"/>
      <c r="BF44" s="58" t="str">
        <f t="shared" si="3"/>
        <v>53</v>
      </c>
      <c r="BG44" s="58">
        <v>530302</v>
      </c>
      <c r="BH44" s="64" t="s">
        <v>151</v>
      </c>
      <c r="BI44" s="3">
        <v>0</v>
      </c>
      <c r="BJ44" s="74"/>
      <c r="BK44" s="3">
        <v>60000</v>
      </c>
      <c r="BL44" s="3">
        <v>60000</v>
      </c>
      <c r="BM44" s="3"/>
      <c r="BN44" s="3"/>
      <c r="BO44" s="3">
        <v>12000</v>
      </c>
      <c r="BP44" s="3">
        <v>1000</v>
      </c>
      <c r="BQ44" s="3">
        <v>10000</v>
      </c>
      <c r="BR44" s="3">
        <v>3000</v>
      </c>
      <c r="BS44" s="3">
        <v>3000</v>
      </c>
      <c r="BT44" s="3">
        <v>1000</v>
      </c>
      <c r="BU44" s="3">
        <v>14000</v>
      </c>
      <c r="BV44" s="3">
        <v>15000</v>
      </c>
      <c r="BW44" s="3"/>
      <c r="BX44" s="3">
        <v>1000</v>
      </c>
      <c r="BY44" s="3">
        <f t="shared" si="4"/>
        <v>60000</v>
      </c>
      <c r="BZ44" s="3">
        <f t="shared" si="5"/>
        <v>0</v>
      </c>
    </row>
    <row r="45" spans="1:78" s="61" customFormat="1" ht="13.5" customHeight="1" x14ac:dyDescent="0.3">
      <c r="A45" s="58" t="s">
        <v>390</v>
      </c>
      <c r="B45" s="56" t="s">
        <v>138</v>
      </c>
      <c r="C45" s="56" t="s">
        <v>70</v>
      </c>
      <c r="D45" s="56" t="s">
        <v>71</v>
      </c>
      <c r="E45" s="56" t="s">
        <v>71</v>
      </c>
      <c r="F45" s="57" t="s">
        <v>72</v>
      </c>
      <c r="G45" s="56" t="s">
        <v>73</v>
      </c>
      <c r="H45" s="57" t="s">
        <v>74</v>
      </c>
      <c r="I45" s="56" t="s">
        <v>74</v>
      </c>
      <c r="J45" s="56" t="s">
        <v>75</v>
      </c>
      <c r="K45" s="57" t="s">
        <v>76</v>
      </c>
      <c r="L45" s="58" t="s">
        <v>74</v>
      </c>
      <c r="M45" s="58" t="s">
        <v>74</v>
      </c>
      <c r="N45" s="58" t="s">
        <v>74</v>
      </c>
      <c r="O45" s="58" t="s">
        <v>74</v>
      </c>
      <c r="P45" s="58" t="s">
        <v>74</v>
      </c>
      <c r="Q45" s="56" t="s">
        <v>77</v>
      </c>
      <c r="R45" s="56" t="s">
        <v>78</v>
      </c>
      <c r="S45" s="56" t="s">
        <v>79</v>
      </c>
      <c r="T45" s="56" t="s">
        <v>80</v>
      </c>
      <c r="U45" s="58"/>
      <c r="V45" s="59">
        <v>0.05</v>
      </c>
      <c r="W45" s="59">
        <v>0.08</v>
      </c>
      <c r="X45" s="59">
        <v>0.15</v>
      </c>
      <c r="Y45" s="59">
        <v>0.2</v>
      </c>
      <c r="Z45" s="59">
        <v>0.25</v>
      </c>
      <c r="AA45" s="59">
        <v>0.37</v>
      </c>
      <c r="AB45" s="59">
        <v>0.42</v>
      </c>
      <c r="AC45" s="59">
        <v>0.57999999999999996</v>
      </c>
      <c r="AD45" s="59">
        <v>0.67</v>
      </c>
      <c r="AE45" s="59">
        <v>1</v>
      </c>
      <c r="AF45" s="59"/>
      <c r="AG45" s="64" t="s">
        <v>81</v>
      </c>
      <c r="AH45" s="60" t="s">
        <v>82</v>
      </c>
      <c r="AI45" s="60" t="s">
        <v>370</v>
      </c>
      <c r="AJ45" s="81">
        <f t="shared" si="6"/>
        <v>45658</v>
      </c>
      <c r="AK45" s="81">
        <f t="shared" si="7"/>
        <v>46022</v>
      </c>
      <c r="AL45" s="56" t="s">
        <v>150</v>
      </c>
      <c r="AM45" s="81" cm="1">
        <f t="array" ref="AM45">DATE(2025,MATCH(TRUE,BM45:BX45&gt;0,0),1)</f>
        <v>45778</v>
      </c>
      <c r="AN45" s="81" cm="1">
        <f t="array" ref="AN45">EOMONTH(DATE(2025,IF(BX45&gt;0,12,MATCH(TRUE,_xlfn._xlws.SORT(BM45:BX45,1,-1)&gt;0,0)),1),0)</f>
        <v>45808</v>
      </c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63"/>
      <c r="BE45" s="63"/>
      <c r="BF45" s="58" t="str">
        <f t="shared" si="3"/>
        <v>53</v>
      </c>
      <c r="BG45" s="58">
        <v>530301</v>
      </c>
      <c r="BH45" s="64" t="s">
        <v>152</v>
      </c>
      <c r="BI45" s="3">
        <v>0</v>
      </c>
      <c r="BJ45" s="74"/>
      <c r="BK45" s="3">
        <v>3000</v>
      </c>
      <c r="BL45" s="3">
        <v>3000</v>
      </c>
      <c r="BM45" s="3"/>
      <c r="BN45" s="3"/>
      <c r="BO45" s="3"/>
      <c r="BP45" s="3"/>
      <c r="BQ45" s="3">
        <v>500</v>
      </c>
      <c r="BR45" s="3">
        <v>500</v>
      </c>
      <c r="BS45" s="3">
        <v>500</v>
      </c>
      <c r="BT45" s="3">
        <v>500</v>
      </c>
      <c r="BU45" s="3">
        <v>500</v>
      </c>
      <c r="BV45" s="3">
        <v>500</v>
      </c>
      <c r="BW45" s="3"/>
      <c r="BX45" s="3"/>
      <c r="BY45" s="3">
        <f t="shared" si="4"/>
        <v>3000</v>
      </c>
      <c r="BZ45" s="3">
        <f t="shared" si="5"/>
        <v>0</v>
      </c>
    </row>
    <row r="46" spans="1:78" s="61" customFormat="1" ht="14.25" customHeight="1" x14ac:dyDescent="0.3">
      <c r="A46" s="58" t="s">
        <v>388</v>
      </c>
      <c r="B46" s="56" t="s">
        <v>399</v>
      </c>
      <c r="C46" s="56" t="s">
        <v>70</v>
      </c>
      <c r="D46" s="56" t="s">
        <v>71</v>
      </c>
      <c r="E46" s="56" t="s">
        <v>71</v>
      </c>
      <c r="F46" s="56" t="s">
        <v>72</v>
      </c>
      <c r="G46" s="56" t="s">
        <v>73</v>
      </c>
      <c r="H46" s="56" t="s">
        <v>74</v>
      </c>
      <c r="I46" s="56" t="s">
        <v>74</v>
      </c>
      <c r="J46" s="56" t="s">
        <v>75</v>
      </c>
      <c r="K46" s="57" t="s">
        <v>76</v>
      </c>
      <c r="L46" s="58" t="s">
        <v>74</v>
      </c>
      <c r="M46" s="58" t="s">
        <v>74</v>
      </c>
      <c r="N46" s="58" t="s">
        <v>74</v>
      </c>
      <c r="O46" s="58" t="s">
        <v>74</v>
      </c>
      <c r="P46" s="58" t="s">
        <v>74</v>
      </c>
      <c r="Q46" s="56" t="s">
        <v>77</v>
      </c>
      <c r="R46" s="56" t="s">
        <v>78</v>
      </c>
      <c r="S46" s="56" t="s">
        <v>79</v>
      </c>
      <c r="T46" s="56" t="s">
        <v>80</v>
      </c>
      <c r="U46" s="58"/>
      <c r="V46" s="59">
        <v>0.05</v>
      </c>
      <c r="W46" s="59">
        <v>0.08</v>
      </c>
      <c r="X46" s="59">
        <v>0.15</v>
      </c>
      <c r="Y46" s="59">
        <v>0.2</v>
      </c>
      <c r="Z46" s="59">
        <v>0.25</v>
      </c>
      <c r="AA46" s="59">
        <v>0.37</v>
      </c>
      <c r="AB46" s="59">
        <v>0.42</v>
      </c>
      <c r="AC46" s="59">
        <v>0.57999999999999996</v>
      </c>
      <c r="AD46" s="59">
        <v>0.67</v>
      </c>
      <c r="AE46" s="59">
        <v>1</v>
      </c>
      <c r="AF46" s="59"/>
      <c r="AG46" s="64" t="s">
        <v>81</v>
      </c>
      <c r="AH46" s="60" t="s">
        <v>82</v>
      </c>
      <c r="AI46" s="60" t="s">
        <v>370</v>
      </c>
      <c r="AJ46" s="81">
        <f t="shared" si="6"/>
        <v>45658</v>
      </c>
      <c r="AK46" s="81">
        <f t="shared" si="7"/>
        <v>46022</v>
      </c>
      <c r="AL46" s="64" t="s">
        <v>329</v>
      </c>
      <c r="AM46" s="81" cm="1">
        <f t="array" ref="AM46">DATE(2025,MATCH(TRUE,BM46:BX46&gt;0,0),1)</f>
        <v>45748</v>
      </c>
      <c r="AN46" s="81" cm="1">
        <f t="array" ref="AN46">EOMONTH(DATE(2025,IF(BX46&gt;0,12,MATCH(TRUE,_xlfn._xlws.SORT(BM46:BX46,1,-1)&gt;0,0)),1),0)</f>
        <v>45777</v>
      </c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8" t="str">
        <f t="shared" si="3"/>
        <v>53</v>
      </c>
      <c r="BG46" s="58">
        <v>530601</v>
      </c>
      <c r="BH46" s="64" t="s">
        <v>189</v>
      </c>
      <c r="BI46" s="3">
        <v>0</v>
      </c>
      <c r="BJ46" s="73"/>
      <c r="BK46" s="3">
        <f>24000+3329.34</f>
        <v>27329.34</v>
      </c>
      <c r="BL46" s="3">
        <f>24000+3329.34</f>
        <v>27329.34</v>
      </c>
      <c r="BM46" s="3"/>
      <c r="BN46" s="3"/>
      <c r="BO46" s="3"/>
      <c r="BP46" s="3">
        <v>27329.34</v>
      </c>
      <c r="BQ46" s="3"/>
      <c r="BR46" s="3"/>
      <c r="BS46" s="3"/>
      <c r="BT46" s="3"/>
      <c r="BU46" s="3"/>
      <c r="BV46" s="3"/>
      <c r="BW46" s="3"/>
      <c r="BX46" s="3"/>
      <c r="BY46" s="3">
        <f t="shared" si="4"/>
        <v>27329.34</v>
      </c>
      <c r="BZ46" s="3">
        <f t="shared" si="5"/>
        <v>0</v>
      </c>
    </row>
    <row r="47" spans="1:78" s="61" customFormat="1" ht="14.25" customHeight="1" x14ac:dyDescent="0.3">
      <c r="A47" s="58" t="s">
        <v>390</v>
      </c>
      <c r="B47" s="56" t="s">
        <v>138</v>
      </c>
      <c r="C47" s="56" t="s">
        <v>70</v>
      </c>
      <c r="D47" s="56" t="s">
        <v>71</v>
      </c>
      <c r="E47" s="56" t="s">
        <v>71</v>
      </c>
      <c r="F47" s="57" t="s">
        <v>72</v>
      </c>
      <c r="G47" s="56" t="s">
        <v>73</v>
      </c>
      <c r="H47" s="57" t="s">
        <v>74</v>
      </c>
      <c r="I47" s="56" t="s">
        <v>74</v>
      </c>
      <c r="J47" s="56" t="s">
        <v>75</v>
      </c>
      <c r="K47" s="57" t="s">
        <v>76</v>
      </c>
      <c r="L47" s="58" t="s">
        <v>74</v>
      </c>
      <c r="M47" s="58" t="s">
        <v>74</v>
      </c>
      <c r="N47" s="58" t="s">
        <v>74</v>
      </c>
      <c r="O47" s="58" t="s">
        <v>74</v>
      </c>
      <c r="P47" s="58" t="s">
        <v>74</v>
      </c>
      <c r="Q47" s="56" t="s">
        <v>77</v>
      </c>
      <c r="R47" s="56" t="s">
        <v>78</v>
      </c>
      <c r="S47" s="56" t="s">
        <v>79</v>
      </c>
      <c r="T47" s="56" t="s">
        <v>80</v>
      </c>
      <c r="U47" s="58"/>
      <c r="V47" s="59">
        <v>0.05</v>
      </c>
      <c r="W47" s="59">
        <v>0.08</v>
      </c>
      <c r="X47" s="59">
        <v>0.15</v>
      </c>
      <c r="Y47" s="59">
        <v>0.2</v>
      </c>
      <c r="Z47" s="59">
        <v>0.25</v>
      </c>
      <c r="AA47" s="59">
        <v>0.37</v>
      </c>
      <c r="AB47" s="59">
        <v>0.42</v>
      </c>
      <c r="AC47" s="59">
        <v>0.57999999999999996</v>
      </c>
      <c r="AD47" s="59">
        <v>0.67</v>
      </c>
      <c r="AE47" s="59">
        <v>1</v>
      </c>
      <c r="AF47" s="59"/>
      <c r="AG47" s="64" t="s">
        <v>81</v>
      </c>
      <c r="AH47" s="60" t="s">
        <v>82</v>
      </c>
      <c r="AI47" s="60" t="s">
        <v>370</v>
      </c>
      <c r="AJ47" s="81">
        <f t="shared" si="6"/>
        <v>45658</v>
      </c>
      <c r="AK47" s="81">
        <f t="shared" si="7"/>
        <v>46022</v>
      </c>
      <c r="AL47" s="56" t="s">
        <v>343</v>
      </c>
      <c r="AM47" s="81" cm="1">
        <f t="array" ref="AM47">DATE(2025,MATCH(TRUE,BM47:BX47&gt;0,0),1)</f>
        <v>45809</v>
      </c>
      <c r="AN47" s="81" cm="1">
        <f t="array" ref="AN47">EOMONTH(DATE(2025,IF(BX47&gt;0,12,MATCH(TRUE,_xlfn._xlws.SORT(BM47:BX47,1,-1)&gt;0,0)),1),0)</f>
        <v>45838</v>
      </c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63"/>
      <c r="BE47" s="63"/>
      <c r="BF47" s="58" t="str">
        <f t="shared" si="3"/>
        <v>53</v>
      </c>
      <c r="BG47" s="58">
        <v>530209</v>
      </c>
      <c r="BH47" s="64" t="s">
        <v>170</v>
      </c>
      <c r="BI47" s="3">
        <v>0</v>
      </c>
      <c r="BJ47" s="74"/>
      <c r="BK47" s="3">
        <v>6600</v>
      </c>
      <c r="BL47" s="3">
        <v>6600</v>
      </c>
      <c r="BM47" s="3"/>
      <c r="BN47" s="3"/>
      <c r="BO47" s="3"/>
      <c r="BP47" s="3"/>
      <c r="BQ47" s="3"/>
      <c r="BR47" s="3">
        <v>6600</v>
      </c>
      <c r="BS47" s="3"/>
      <c r="BT47" s="3"/>
      <c r="BU47" s="3"/>
      <c r="BV47" s="3"/>
      <c r="BW47" s="3"/>
      <c r="BX47" s="3"/>
      <c r="BY47" s="3">
        <f t="shared" si="4"/>
        <v>6600</v>
      </c>
      <c r="BZ47" s="3">
        <f t="shared" si="5"/>
        <v>0</v>
      </c>
    </row>
    <row r="48" spans="1:78" s="61" customFormat="1" ht="14.25" customHeight="1" x14ac:dyDescent="0.3">
      <c r="A48" s="58" t="s">
        <v>396</v>
      </c>
      <c r="B48" s="56" t="s">
        <v>211</v>
      </c>
      <c r="C48" s="56" t="s">
        <v>70</v>
      </c>
      <c r="D48" s="56" t="s">
        <v>71</v>
      </c>
      <c r="E48" s="56" t="s">
        <v>71</v>
      </c>
      <c r="F48" s="57" t="s">
        <v>72</v>
      </c>
      <c r="G48" s="56" t="s">
        <v>73</v>
      </c>
      <c r="H48" s="56" t="s">
        <v>74</v>
      </c>
      <c r="I48" s="56" t="s">
        <v>74</v>
      </c>
      <c r="J48" s="56" t="s">
        <v>75</v>
      </c>
      <c r="K48" s="57" t="s">
        <v>76</v>
      </c>
      <c r="L48" s="58" t="s">
        <v>74</v>
      </c>
      <c r="M48" s="58" t="s">
        <v>74</v>
      </c>
      <c r="N48" s="58" t="s">
        <v>74</v>
      </c>
      <c r="O48" s="58" t="s">
        <v>74</v>
      </c>
      <c r="P48" s="58" t="s">
        <v>74</v>
      </c>
      <c r="Q48" s="56" t="s">
        <v>77</v>
      </c>
      <c r="R48" s="56" t="s">
        <v>78</v>
      </c>
      <c r="S48" s="56" t="s">
        <v>79</v>
      </c>
      <c r="T48" s="56" t="s">
        <v>80</v>
      </c>
      <c r="U48" s="58"/>
      <c r="V48" s="59">
        <v>0.05</v>
      </c>
      <c r="W48" s="59">
        <v>0.08</v>
      </c>
      <c r="X48" s="59">
        <v>0.15</v>
      </c>
      <c r="Y48" s="59">
        <v>0.2</v>
      </c>
      <c r="Z48" s="59">
        <v>0.25</v>
      </c>
      <c r="AA48" s="59">
        <v>0.37</v>
      </c>
      <c r="AB48" s="59">
        <v>0.42</v>
      </c>
      <c r="AC48" s="59">
        <v>0.57999999999999996</v>
      </c>
      <c r="AD48" s="59">
        <v>0.67</v>
      </c>
      <c r="AE48" s="59">
        <v>1</v>
      </c>
      <c r="AF48" s="59"/>
      <c r="AG48" s="64" t="s">
        <v>81</v>
      </c>
      <c r="AH48" s="60" t="s">
        <v>82</v>
      </c>
      <c r="AI48" s="60" t="s">
        <v>370</v>
      </c>
      <c r="AJ48" s="81">
        <f t="shared" si="6"/>
        <v>45658</v>
      </c>
      <c r="AK48" s="81">
        <f t="shared" si="7"/>
        <v>46022</v>
      </c>
      <c r="AL48" s="64" t="s">
        <v>312</v>
      </c>
      <c r="AM48" s="81" cm="1">
        <f t="array" ref="AM48">DATE(2025,MATCH(TRUE,BM48:BX48&gt;0,0),1)</f>
        <v>45748</v>
      </c>
      <c r="AN48" s="81" cm="1">
        <f t="array" ref="AN48">EOMONTH(DATE(2025,IF(BX48&gt;0,12,MATCH(TRUE,_xlfn._xlws.SORT(BM48:BX48,1,-1)&gt;0,0)),1),0)</f>
        <v>45777</v>
      </c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8" t="str">
        <f t="shared" si="3"/>
        <v>53</v>
      </c>
      <c r="BG48" s="58">
        <v>530204</v>
      </c>
      <c r="BH48" s="64" t="s">
        <v>237</v>
      </c>
      <c r="BI48" s="3">
        <v>0</v>
      </c>
      <c r="BJ48" s="67"/>
      <c r="BK48" s="27">
        <v>300</v>
      </c>
      <c r="BL48" s="3">
        <v>300</v>
      </c>
      <c r="BM48" s="27"/>
      <c r="BN48" s="27"/>
      <c r="BO48" s="27"/>
      <c r="BP48" s="27">
        <v>300</v>
      </c>
      <c r="BQ48" s="27"/>
      <c r="BR48" s="27"/>
      <c r="BS48" s="27"/>
      <c r="BT48" s="27"/>
      <c r="BU48" s="27"/>
      <c r="BV48" s="27"/>
      <c r="BW48" s="27"/>
      <c r="BX48" s="27"/>
      <c r="BY48" s="3">
        <f t="shared" si="4"/>
        <v>300</v>
      </c>
      <c r="BZ48" s="3">
        <f t="shared" si="5"/>
        <v>0</v>
      </c>
    </row>
    <row r="49" spans="1:78" s="61" customFormat="1" ht="14.25" customHeight="1" x14ac:dyDescent="0.3">
      <c r="A49" s="58" t="s">
        <v>390</v>
      </c>
      <c r="B49" s="56" t="s">
        <v>138</v>
      </c>
      <c r="C49" s="56" t="s">
        <v>70</v>
      </c>
      <c r="D49" s="56" t="s">
        <v>71</v>
      </c>
      <c r="E49" s="56" t="s">
        <v>71</v>
      </c>
      <c r="F49" s="57" t="s">
        <v>72</v>
      </c>
      <c r="G49" s="56" t="s">
        <v>73</v>
      </c>
      <c r="H49" s="57" t="s">
        <v>74</v>
      </c>
      <c r="I49" s="56" t="s">
        <v>74</v>
      </c>
      <c r="J49" s="56" t="s">
        <v>75</v>
      </c>
      <c r="K49" s="57" t="s">
        <v>76</v>
      </c>
      <c r="L49" s="58" t="s">
        <v>74</v>
      </c>
      <c r="M49" s="58" t="s">
        <v>74</v>
      </c>
      <c r="N49" s="58" t="s">
        <v>74</v>
      </c>
      <c r="O49" s="58" t="s">
        <v>74</v>
      </c>
      <c r="P49" s="58" t="s">
        <v>74</v>
      </c>
      <c r="Q49" s="56" t="s">
        <v>77</v>
      </c>
      <c r="R49" s="56" t="s">
        <v>78</v>
      </c>
      <c r="S49" s="56" t="s">
        <v>79</v>
      </c>
      <c r="T49" s="56" t="s">
        <v>80</v>
      </c>
      <c r="U49" s="58"/>
      <c r="V49" s="59">
        <v>0.05</v>
      </c>
      <c r="W49" s="59">
        <v>0.08</v>
      </c>
      <c r="X49" s="59">
        <v>0.15</v>
      </c>
      <c r="Y49" s="59">
        <v>0.2</v>
      </c>
      <c r="Z49" s="59">
        <v>0.25</v>
      </c>
      <c r="AA49" s="59">
        <v>0.37</v>
      </c>
      <c r="AB49" s="59">
        <v>0.42</v>
      </c>
      <c r="AC49" s="59">
        <v>0.57999999999999996</v>
      </c>
      <c r="AD49" s="59">
        <v>0.67</v>
      </c>
      <c r="AE49" s="59">
        <v>1</v>
      </c>
      <c r="AF49" s="59"/>
      <c r="AG49" s="64" t="s">
        <v>81</v>
      </c>
      <c r="AH49" s="60" t="s">
        <v>82</v>
      </c>
      <c r="AI49" s="60" t="s">
        <v>370</v>
      </c>
      <c r="AJ49" s="81">
        <f t="shared" si="6"/>
        <v>45658</v>
      </c>
      <c r="AK49" s="81">
        <f t="shared" si="7"/>
        <v>46022</v>
      </c>
      <c r="AL49" s="56" t="s">
        <v>360</v>
      </c>
      <c r="AM49" s="81" cm="1">
        <f t="array" ref="AM49">DATE(2025,MATCH(TRUE,BM49:BX49&gt;0,0),1)</f>
        <v>45931</v>
      </c>
      <c r="AN49" s="81" cm="1">
        <f t="array" ref="AN49">EOMONTH(DATE(2025,IF(BX49&gt;0,12,MATCH(TRUE,_xlfn._xlws.SORT(BM49:BX49,1,-1)&gt;0,0)),1),0)</f>
        <v>45961</v>
      </c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63"/>
      <c r="BE49" s="63"/>
      <c r="BF49" s="58" t="str">
        <f t="shared" si="3"/>
        <v>53</v>
      </c>
      <c r="BG49" s="58">
        <v>530811</v>
      </c>
      <c r="BH49" s="64" t="s">
        <v>172</v>
      </c>
      <c r="BI49" s="3">
        <v>0</v>
      </c>
      <c r="BJ49" s="74"/>
      <c r="BK49" s="3">
        <v>15000</v>
      </c>
      <c r="BL49" s="3">
        <v>15000</v>
      </c>
      <c r="BM49" s="3"/>
      <c r="BN49" s="3"/>
      <c r="BO49" s="3"/>
      <c r="BP49" s="3"/>
      <c r="BQ49" s="3"/>
      <c r="BR49" s="3"/>
      <c r="BS49" s="3"/>
      <c r="BT49" s="3"/>
      <c r="BU49" s="3"/>
      <c r="BV49" s="3">
        <v>15000</v>
      </c>
      <c r="BW49" s="3"/>
      <c r="BX49" s="3"/>
      <c r="BY49" s="3">
        <f t="shared" si="4"/>
        <v>15000</v>
      </c>
      <c r="BZ49" s="3">
        <f t="shared" si="5"/>
        <v>0</v>
      </c>
    </row>
    <row r="50" spans="1:78" s="61" customFormat="1" ht="14.25" customHeight="1" x14ac:dyDescent="0.3">
      <c r="A50" s="58" t="s">
        <v>390</v>
      </c>
      <c r="B50" s="56" t="s">
        <v>138</v>
      </c>
      <c r="C50" s="56" t="s">
        <v>70</v>
      </c>
      <c r="D50" s="56" t="s">
        <v>71</v>
      </c>
      <c r="E50" s="56" t="s">
        <v>71</v>
      </c>
      <c r="F50" s="57" t="s">
        <v>72</v>
      </c>
      <c r="G50" s="56" t="s">
        <v>73</v>
      </c>
      <c r="H50" s="57" t="s">
        <v>74</v>
      </c>
      <c r="I50" s="56" t="s">
        <v>74</v>
      </c>
      <c r="J50" s="56" t="s">
        <v>75</v>
      </c>
      <c r="K50" s="57" t="s">
        <v>76</v>
      </c>
      <c r="L50" s="58" t="s">
        <v>74</v>
      </c>
      <c r="M50" s="58" t="s">
        <v>74</v>
      </c>
      <c r="N50" s="58" t="s">
        <v>74</v>
      </c>
      <c r="O50" s="58" t="s">
        <v>74</v>
      </c>
      <c r="P50" s="58" t="s">
        <v>74</v>
      </c>
      <c r="Q50" s="56" t="s">
        <v>77</v>
      </c>
      <c r="R50" s="56" t="s">
        <v>78</v>
      </c>
      <c r="S50" s="56" t="s">
        <v>79</v>
      </c>
      <c r="T50" s="56" t="s">
        <v>80</v>
      </c>
      <c r="U50" s="58"/>
      <c r="V50" s="59">
        <v>0.05</v>
      </c>
      <c r="W50" s="59">
        <v>0.08</v>
      </c>
      <c r="X50" s="59">
        <v>0.15</v>
      </c>
      <c r="Y50" s="59">
        <v>0.2</v>
      </c>
      <c r="Z50" s="59">
        <v>0.25</v>
      </c>
      <c r="AA50" s="59">
        <v>0.37</v>
      </c>
      <c r="AB50" s="59">
        <v>0.42</v>
      </c>
      <c r="AC50" s="59">
        <v>0.57999999999999996</v>
      </c>
      <c r="AD50" s="59">
        <v>0.67</v>
      </c>
      <c r="AE50" s="59">
        <v>1</v>
      </c>
      <c r="AF50" s="59"/>
      <c r="AG50" s="64" t="s">
        <v>81</v>
      </c>
      <c r="AH50" s="60" t="s">
        <v>82</v>
      </c>
      <c r="AI50" s="60" t="s">
        <v>370</v>
      </c>
      <c r="AJ50" s="81">
        <f t="shared" si="6"/>
        <v>45658</v>
      </c>
      <c r="AK50" s="81">
        <f t="shared" si="7"/>
        <v>46022</v>
      </c>
      <c r="AL50" s="56" t="s">
        <v>336</v>
      </c>
      <c r="AM50" s="81" cm="1">
        <f t="array" ref="AM50">DATE(2025,MATCH(TRUE,BM50:BX50&gt;0,0),1)</f>
        <v>45870</v>
      </c>
      <c r="AN50" s="81" cm="1">
        <f t="array" ref="AN50">EOMONTH(DATE(2025,IF(BX50&gt;0,12,MATCH(TRUE,_xlfn._xlws.SORT(BM50:BX50,1,-1)&gt;0,0)),1),0)</f>
        <v>45900</v>
      </c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63"/>
      <c r="BE50" s="63"/>
      <c r="BF50" s="58" t="str">
        <f t="shared" si="3"/>
        <v>53</v>
      </c>
      <c r="BG50" s="58">
        <v>530417</v>
      </c>
      <c r="BH50" s="64" t="s">
        <v>153</v>
      </c>
      <c r="BI50" s="3">
        <v>0</v>
      </c>
      <c r="BJ50" s="74"/>
      <c r="BK50" s="3">
        <v>6600</v>
      </c>
      <c r="BL50" s="3">
        <v>6600</v>
      </c>
      <c r="BM50" s="3"/>
      <c r="BN50" s="3"/>
      <c r="BO50" s="3"/>
      <c r="BP50" s="3"/>
      <c r="BQ50" s="3"/>
      <c r="BR50" s="3"/>
      <c r="BS50" s="3"/>
      <c r="BT50" s="3">
        <v>6600</v>
      </c>
      <c r="BU50" s="3"/>
      <c r="BV50" s="3"/>
      <c r="BW50" s="3"/>
      <c r="BX50" s="3"/>
      <c r="BY50" s="3">
        <f t="shared" si="4"/>
        <v>6600</v>
      </c>
      <c r="BZ50" s="3"/>
    </row>
    <row r="51" spans="1:78" s="61" customFormat="1" ht="14.25" customHeight="1" x14ac:dyDescent="0.3">
      <c r="A51" s="58" t="s">
        <v>390</v>
      </c>
      <c r="B51" s="56" t="s">
        <v>138</v>
      </c>
      <c r="C51" s="56" t="s">
        <v>70</v>
      </c>
      <c r="D51" s="56" t="s">
        <v>71</v>
      </c>
      <c r="E51" s="56" t="s">
        <v>71</v>
      </c>
      <c r="F51" s="57" t="s">
        <v>72</v>
      </c>
      <c r="G51" s="56" t="s">
        <v>73</v>
      </c>
      <c r="H51" s="57" t="s">
        <v>74</v>
      </c>
      <c r="I51" s="56" t="s">
        <v>74</v>
      </c>
      <c r="J51" s="56" t="s">
        <v>75</v>
      </c>
      <c r="K51" s="57" t="s">
        <v>76</v>
      </c>
      <c r="L51" s="58" t="s">
        <v>74</v>
      </c>
      <c r="M51" s="58" t="s">
        <v>74</v>
      </c>
      <c r="N51" s="58" t="s">
        <v>74</v>
      </c>
      <c r="O51" s="58" t="s">
        <v>74</v>
      </c>
      <c r="P51" s="58" t="s">
        <v>74</v>
      </c>
      <c r="Q51" s="56" t="s">
        <v>77</v>
      </c>
      <c r="R51" s="56" t="s">
        <v>78</v>
      </c>
      <c r="S51" s="56" t="s">
        <v>79</v>
      </c>
      <c r="T51" s="56" t="s">
        <v>80</v>
      </c>
      <c r="U51" s="58"/>
      <c r="V51" s="59">
        <v>0.05</v>
      </c>
      <c r="W51" s="59">
        <v>0.08</v>
      </c>
      <c r="X51" s="59">
        <v>0.15</v>
      </c>
      <c r="Y51" s="59">
        <v>0.2</v>
      </c>
      <c r="Z51" s="59">
        <v>0.25</v>
      </c>
      <c r="AA51" s="59">
        <v>0.37</v>
      </c>
      <c r="AB51" s="59">
        <v>0.42</v>
      </c>
      <c r="AC51" s="59">
        <v>0.57999999999999996</v>
      </c>
      <c r="AD51" s="59">
        <v>0.67</v>
      </c>
      <c r="AE51" s="59">
        <v>1</v>
      </c>
      <c r="AF51" s="59"/>
      <c r="AG51" s="64" t="s">
        <v>81</v>
      </c>
      <c r="AH51" s="60" t="s">
        <v>82</v>
      </c>
      <c r="AI51" s="60" t="s">
        <v>370</v>
      </c>
      <c r="AJ51" s="81">
        <f t="shared" si="6"/>
        <v>45658</v>
      </c>
      <c r="AK51" s="81">
        <f t="shared" si="7"/>
        <v>46022</v>
      </c>
      <c r="AL51" s="56" t="s">
        <v>339</v>
      </c>
      <c r="AM51" s="81" cm="1">
        <f t="array" ref="AM51">DATE(2025,MATCH(TRUE,BM51:BX51&gt;0,0),1)</f>
        <v>45778</v>
      </c>
      <c r="AN51" s="81" cm="1">
        <f t="array" ref="AN51">EOMONTH(DATE(2025,IF(BX51&gt;0,12,MATCH(TRUE,_xlfn._xlws.SORT(BM51:BX51,1,-1)&gt;0,0)),1),0)</f>
        <v>45808</v>
      </c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63"/>
      <c r="BE51" s="63"/>
      <c r="BF51" s="58" t="str">
        <f t="shared" si="3"/>
        <v>53</v>
      </c>
      <c r="BG51" s="58">
        <v>530403</v>
      </c>
      <c r="BH51" s="64" t="s">
        <v>364</v>
      </c>
      <c r="BI51" s="3">
        <v>0</v>
      </c>
      <c r="BJ51" s="74"/>
      <c r="BK51" s="3">
        <v>6600</v>
      </c>
      <c r="BL51" s="3">
        <v>6600</v>
      </c>
      <c r="BM51" s="3"/>
      <c r="BN51" s="3"/>
      <c r="BO51" s="3"/>
      <c r="BP51" s="3"/>
      <c r="BQ51" s="3">
        <v>6600</v>
      </c>
      <c r="BR51" s="3"/>
      <c r="BS51" s="3"/>
      <c r="BT51" s="3"/>
      <c r="BU51" s="3"/>
      <c r="BV51" s="3"/>
      <c r="BW51" s="3"/>
      <c r="BX51" s="3"/>
      <c r="BY51" s="3">
        <f t="shared" si="4"/>
        <v>6600</v>
      </c>
      <c r="BZ51" s="3">
        <f>+BL51-BY51</f>
        <v>0</v>
      </c>
    </row>
    <row r="52" spans="1:78" s="61" customFormat="1" ht="14.25" customHeight="1" x14ac:dyDescent="0.3">
      <c r="A52" s="58" t="s">
        <v>390</v>
      </c>
      <c r="B52" s="56" t="s">
        <v>138</v>
      </c>
      <c r="C52" s="56" t="s">
        <v>70</v>
      </c>
      <c r="D52" s="56" t="s">
        <v>71</v>
      </c>
      <c r="E52" s="56" t="s">
        <v>71</v>
      </c>
      <c r="F52" s="57" t="s">
        <v>72</v>
      </c>
      <c r="G52" s="56" t="s">
        <v>73</v>
      </c>
      <c r="H52" s="57" t="s">
        <v>74</v>
      </c>
      <c r="I52" s="56" t="s">
        <v>74</v>
      </c>
      <c r="J52" s="56" t="s">
        <v>75</v>
      </c>
      <c r="K52" s="57" t="s">
        <v>76</v>
      </c>
      <c r="L52" s="58" t="s">
        <v>74</v>
      </c>
      <c r="M52" s="58" t="s">
        <v>74</v>
      </c>
      <c r="N52" s="58" t="s">
        <v>74</v>
      </c>
      <c r="O52" s="58" t="s">
        <v>74</v>
      </c>
      <c r="P52" s="58" t="s">
        <v>74</v>
      </c>
      <c r="Q52" s="56" t="s">
        <v>77</v>
      </c>
      <c r="R52" s="56" t="s">
        <v>78</v>
      </c>
      <c r="S52" s="56" t="s">
        <v>79</v>
      </c>
      <c r="T52" s="56" t="s">
        <v>80</v>
      </c>
      <c r="U52" s="58"/>
      <c r="V52" s="59">
        <v>0.05</v>
      </c>
      <c r="W52" s="59">
        <v>0.08</v>
      </c>
      <c r="X52" s="59">
        <v>0.15</v>
      </c>
      <c r="Y52" s="59">
        <v>0.2</v>
      </c>
      <c r="Z52" s="59">
        <v>0.25</v>
      </c>
      <c r="AA52" s="59">
        <v>0.37</v>
      </c>
      <c r="AB52" s="59">
        <v>0.42</v>
      </c>
      <c r="AC52" s="59">
        <v>0.57999999999999996</v>
      </c>
      <c r="AD52" s="59">
        <v>0.67</v>
      </c>
      <c r="AE52" s="59">
        <v>1</v>
      </c>
      <c r="AF52" s="59"/>
      <c r="AG52" s="64" t="s">
        <v>81</v>
      </c>
      <c r="AH52" s="60" t="s">
        <v>82</v>
      </c>
      <c r="AI52" s="60" t="s">
        <v>370</v>
      </c>
      <c r="AJ52" s="81">
        <f t="shared" si="6"/>
        <v>45658</v>
      </c>
      <c r="AK52" s="81">
        <f t="shared" si="7"/>
        <v>46022</v>
      </c>
      <c r="AL52" s="56" t="s">
        <v>342</v>
      </c>
      <c r="AM52" s="81" cm="1">
        <f t="array" ref="AM52">DATE(2025,MATCH(TRUE,BM52:BX52&gt;0,0),1)</f>
        <v>45931</v>
      </c>
      <c r="AN52" s="81" cm="1">
        <f t="array" ref="AN52">EOMONTH(DATE(2025,IF(BX52&gt;0,12,MATCH(TRUE,_xlfn._xlws.SORT(BM52:BX52,1,-1)&gt;0,0)),1),0)</f>
        <v>45961</v>
      </c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63"/>
      <c r="BE52" s="63"/>
      <c r="BF52" s="58" t="str">
        <f t="shared" si="3"/>
        <v>53</v>
      </c>
      <c r="BG52" s="58">
        <v>530404</v>
      </c>
      <c r="BH52" s="64" t="s">
        <v>139</v>
      </c>
      <c r="BI52" s="3">
        <v>0</v>
      </c>
      <c r="BJ52" s="74"/>
      <c r="BK52" s="3">
        <v>6600</v>
      </c>
      <c r="BL52" s="3">
        <v>6600</v>
      </c>
      <c r="BM52" s="3"/>
      <c r="BN52" s="3"/>
      <c r="BO52" s="3"/>
      <c r="BP52" s="3"/>
      <c r="BQ52" s="3"/>
      <c r="BR52" s="3"/>
      <c r="BS52" s="3"/>
      <c r="BT52" s="3"/>
      <c r="BU52" s="3"/>
      <c r="BV52" s="3">
        <v>6600</v>
      </c>
      <c r="BW52" s="3"/>
      <c r="BX52" s="3"/>
      <c r="BY52" s="3">
        <f t="shared" si="4"/>
        <v>6600</v>
      </c>
      <c r="BZ52" s="3">
        <f>+BL52-BY52</f>
        <v>0</v>
      </c>
    </row>
    <row r="53" spans="1:78" s="61" customFormat="1" ht="14.25" customHeight="1" x14ac:dyDescent="0.3">
      <c r="A53" s="58" t="s">
        <v>390</v>
      </c>
      <c r="B53" s="56" t="s">
        <v>138</v>
      </c>
      <c r="C53" s="56" t="s">
        <v>70</v>
      </c>
      <c r="D53" s="56" t="s">
        <v>71</v>
      </c>
      <c r="E53" s="56" t="s">
        <v>71</v>
      </c>
      <c r="F53" s="57" t="s">
        <v>72</v>
      </c>
      <c r="G53" s="56" t="s">
        <v>73</v>
      </c>
      <c r="H53" s="57" t="s">
        <v>74</v>
      </c>
      <c r="I53" s="56" t="s">
        <v>74</v>
      </c>
      <c r="J53" s="56" t="s">
        <v>75</v>
      </c>
      <c r="K53" s="57" t="s">
        <v>76</v>
      </c>
      <c r="L53" s="58" t="s">
        <v>74</v>
      </c>
      <c r="M53" s="58" t="s">
        <v>74</v>
      </c>
      <c r="N53" s="58" t="s">
        <v>74</v>
      </c>
      <c r="O53" s="58" t="s">
        <v>74</v>
      </c>
      <c r="P53" s="58" t="s">
        <v>74</v>
      </c>
      <c r="Q53" s="56" t="s">
        <v>77</v>
      </c>
      <c r="R53" s="56" t="s">
        <v>78</v>
      </c>
      <c r="S53" s="56" t="s">
        <v>79</v>
      </c>
      <c r="T53" s="56" t="s">
        <v>80</v>
      </c>
      <c r="U53" s="58"/>
      <c r="V53" s="59">
        <v>0.05</v>
      </c>
      <c r="W53" s="59">
        <v>0.08</v>
      </c>
      <c r="X53" s="59">
        <v>0.15</v>
      </c>
      <c r="Y53" s="59">
        <v>0.2</v>
      </c>
      <c r="Z53" s="59">
        <v>0.25</v>
      </c>
      <c r="AA53" s="59">
        <v>0.37</v>
      </c>
      <c r="AB53" s="59">
        <v>0.42</v>
      </c>
      <c r="AC53" s="59">
        <v>0.57999999999999996</v>
      </c>
      <c r="AD53" s="59">
        <v>0.67</v>
      </c>
      <c r="AE53" s="59">
        <v>1</v>
      </c>
      <c r="AF53" s="59"/>
      <c r="AG53" s="64" t="s">
        <v>81</v>
      </c>
      <c r="AH53" s="60" t="s">
        <v>82</v>
      </c>
      <c r="AI53" s="60" t="s">
        <v>370</v>
      </c>
      <c r="AJ53" s="81">
        <f t="shared" si="6"/>
        <v>45658</v>
      </c>
      <c r="AK53" s="81">
        <f t="shared" si="7"/>
        <v>46022</v>
      </c>
      <c r="AL53" s="56" t="s">
        <v>333</v>
      </c>
      <c r="AM53" s="81" cm="1">
        <f t="array" ref="AM53">DATE(2025,MATCH(TRUE,BM53:BX53&gt;0,0),1)</f>
        <v>45839</v>
      </c>
      <c r="AN53" s="81" cm="1">
        <f t="array" ref="AN53">EOMONTH(DATE(2025,IF(BX53&gt;0,12,MATCH(TRUE,_xlfn._xlws.SORT(BM53:BX53,1,-1)&gt;0,0)),1),0)</f>
        <v>45869</v>
      </c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63"/>
      <c r="BE53" s="63"/>
      <c r="BF53" s="58" t="str">
        <f t="shared" si="3"/>
        <v>53</v>
      </c>
      <c r="BG53" s="58">
        <v>530404</v>
      </c>
      <c r="BH53" s="64" t="s">
        <v>139</v>
      </c>
      <c r="BI53" s="3">
        <v>0</v>
      </c>
      <c r="BJ53" s="74"/>
      <c r="BK53" s="3">
        <v>1000</v>
      </c>
      <c r="BL53" s="3">
        <v>1000</v>
      </c>
      <c r="BM53" s="3"/>
      <c r="BN53" s="3"/>
      <c r="BO53" s="3"/>
      <c r="BP53" s="3"/>
      <c r="BQ53" s="3"/>
      <c r="BR53" s="3"/>
      <c r="BS53" s="3">
        <v>1000</v>
      </c>
      <c r="BT53" s="3"/>
      <c r="BU53" s="3"/>
      <c r="BV53" s="3"/>
      <c r="BW53" s="3"/>
      <c r="BX53" s="3"/>
      <c r="BY53" s="3">
        <f t="shared" si="4"/>
        <v>1000</v>
      </c>
      <c r="BZ53" s="3">
        <f>+BL53-BY53</f>
        <v>0</v>
      </c>
    </row>
    <row r="54" spans="1:78" s="61" customFormat="1" ht="14.25" customHeight="1" x14ac:dyDescent="0.3">
      <c r="A54" s="58" t="s">
        <v>390</v>
      </c>
      <c r="B54" s="56" t="s">
        <v>138</v>
      </c>
      <c r="C54" s="56" t="s">
        <v>70</v>
      </c>
      <c r="D54" s="56" t="s">
        <v>71</v>
      </c>
      <c r="E54" s="56" t="s">
        <v>71</v>
      </c>
      <c r="F54" s="57" t="s">
        <v>72</v>
      </c>
      <c r="G54" s="56" t="s">
        <v>73</v>
      </c>
      <c r="H54" s="57" t="s">
        <v>74</v>
      </c>
      <c r="I54" s="56" t="s">
        <v>74</v>
      </c>
      <c r="J54" s="56" t="s">
        <v>75</v>
      </c>
      <c r="K54" s="57" t="s">
        <v>76</v>
      </c>
      <c r="L54" s="58" t="s">
        <v>74</v>
      </c>
      <c r="M54" s="58" t="s">
        <v>74</v>
      </c>
      <c r="N54" s="58" t="s">
        <v>74</v>
      </c>
      <c r="O54" s="58" t="s">
        <v>74</v>
      </c>
      <c r="P54" s="58" t="s">
        <v>74</v>
      </c>
      <c r="Q54" s="56" t="s">
        <v>77</v>
      </c>
      <c r="R54" s="56" t="s">
        <v>78</v>
      </c>
      <c r="S54" s="56" t="s">
        <v>79</v>
      </c>
      <c r="T54" s="56" t="s">
        <v>80</v>
      </c>
      <c r="U54" s="58"/>
      <c r="V54" s="59">
        <v>0.05</v>
      </c>
      <c r="W54" s="59">
        <v>0.08</v>
      </c>
      <c r="X54" s="59">
        <v>0.15</v>
      </c>
      <c r="Y54" s="59">
        <v>0.2</v>
      </c>
      <c r="Z54" s="59">
        <v>0.25</v>
      </c>
      <c r="AA54" s="59">
        <v>0.37</v>
      </c>
      <c r="AB54" s="59">
        <v>0.42</v>
      </c>
      <c r="AC54" s="59">
        <v>0.57999999999999996</v>
      </c>
      <c r="AD54" s="59">
        <v>0.67</v>
      </c>
      <c r="AE54" s="59">
        <v>1</v>
      </c>
      <c r="AF54" s="59"/>
      <c r="AG54" s="64" t="s">
        <v>81</v>
      </c>
      <c r="AH54" s="60" t="s">
        <v>82</v>
      </c>
      <c r="AI54" s="60" t="s">
        <v>370</v>
      </c>
      <c r="AJ54" s="81">
        <f t="shared" si="6"/>
        <v>45658</v>
      </c>
      <c r="AK54" s="81">
        <f t="shared" si="7"/>
        <v>46022</v>
      </c>
      <c r="AL54" s="56" t="s">
        <v>341</v>
      </c>
      <c r="AM54" s="81" cm="1">
        <f t="array" ref="AM54">DATE(2025,MATCH(TRUE,BM54:BX54&gt;0,0),1)</f>
        <v>45778</v>
      </c>
      <c r="AN54" s="81" cm="1">
        <f t="array" ref="AN54">EOMONTH(DATE(2025,IF(BX54&gt;0,12,MATCH(TRUE,_xlfn._xlws.SORT(BM54:BX54,1,-1)&gt;0,0)),1),0)</f>
        <v>45808</v>
      </c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63"/>
      <c r="BE54" s="63"/>
      <c r="BF54" s="58" t="str">
        <f t="shared" si="3"/>
        <v>53</v>
      </c>
      <c r="BG54" s="58">
        <v>530404</v>
      </c>
      <c r="BH54" s="64" t="s">
        <v>139</v>
      </c>
      <c r="BI54" s="3">
        <v>0</v>
      </c>
      <c r="BJ54" s="74"/>
      <c r="BK54" s="3">
        <v>180</v>
      </c>
      <c r="BL54" s="3">
        <v>180</v>
      </c>
      <c r="BM54" s="3"/>
      <c r="BN54" s="3"/>
      <c r="BO54" s="3"/>
      <c r="BP54" s="3"/>
      <c r="BQ54" s="3">
        <v>90</v>
      </c>
      <c r="BR54" s="3"/>
      <c r="BS54" s="3"/>
      <c r="BT54" s="3"/>
      <c r="BU54" s="3"/>
      <c r="BV54" s="3"/>
      <c r="BW54" s="3">
        <v>90</v>
      </c>
      <c r="BX54" s="3"/>
      <c r="BY54" s="3">
        <f t="shared" si="4"/>
        <v>180</v>
      </c>
      <c r="BZ54" s="3">
        <f>+BL54-BY54</f>
        <v>0</v>
      </c>
    </row>
    <row r="55" spans="1:78" s="61" customFormat="1" ht="14.25" customHeight="1" x14ac:dyDescent="0.3">
      <c r="A55" s="58" t="s">
        <v>390</v>
      </c>
      <c r="B55" s="56" t="s">
        <v>138</v>
      </c>
      <c r="C55" s="56" t="s">
        <v>70</v>
      </c>
      <c r="D55" s="56" t="s">
        <v>71</v>
      </c>
      <c r="E55" s="56" t="s">
        <v>71</v>
      </c>
      <c r="F55" s="57" t="s">
        <v>72</v>
      </c>
      <c r="G55" s="56" t="s">
        <v>73</v>
      </c>
      <c r="H55" s="57" t="s">
        <v>74</v>
      </c>
      <c r="I55" s="56" t="s">
        <v>74</v>
      </c>
      <c r="J55" s="56" t="s">
        <v>75</v>
      </c>
      <c r="K55" s="57" t="s">
        <v>76</v>
      </c>
      <c r="L55" s="58" t="s">
        <v>74</v>
      </c>
      <c r="M55" s="58" t="s">
        <v>74</v>
      </c>
      <c r="N55" s="58" t="s">
        <v>74</v>
      </c>
      <c r="O55" s="58" t="s">
        <v>74</v>
      </c>
      <c r="P55" s="58" t="s">
        <v>74</v>
      </c>
      <c r="Q55" s="56" t="s">
        <v>77</v>
      </c>
      <c r="R55" s="56" t="s">
        <v>78</v>
      </c>
      <c r="S55" s="56" t="s">
        <v>79</v>
      </c>
      <c r="T55" s="56" t="s">
        <v>80</v>
      </c>
      <c r="U55" s="58"/>
      <c r="V55" s="59">
        <v>0.05</v>
      </c>
      <c r="W55" s="59">
        <v>0.08</v>
      </c>
      <c r="X55" s="59">
        <v>0.15</v>
      </c>
      <c r="Y55" s="59">
        <v>0.2</v>
      </c>
      <c r="Z55" s="59">
        <v>0.25</v>
      </c>
      <c r="AA55" s="59">
        <v>0.37</v>
      </c>
      <c r="AB55" s="59">
        <v>0.42</v>
      </c>
      <c r="AC55" s="59">
        <v>0.57999999999999996</v>
      </c>
      <c r="AD55" s="59">
        <v>0.67</v>
      </c>
      <c r="AE55" s="59">
        <v>1</v>
      </c>
      <c r="AF55" s="59"/>
      <c r="AG55" s="64" t="s">
        <v>81</v>
      </c>
      <c r="AH55" s="60" t="s">
        <v>82</v>
      </c>
      <c r="AI55" s="60" t="s">
        <v>370</v>
      </c>
      <c r="AJ55" s="81">
        <f t="shared" si="6"/>
        <v>45658</v>
      </c>
      <c r="AK55" s="81">
        <f t="shared" si="7"/>
        <v>46022</v>
      </c>
      <c r="AL55" s="56" t="s">
        <v>334</v>
      </c>
      <c r="AM55" s="81" cm="1">
        <f t="array" ref="AM55">DATE(2025,MATCH(TRUE,BM55:BX55&gt;0,0),1)</f>
        <v>45717</v>
      </c>
      <c r="AN55" s="81" cm="1">
        <f t="array" ref="AN55">EOMONTH(DATE(2025,IF(BX55&gt;0,12,MATCH(TRUE,_xlfn._xlws.SORT(BM55:BX55,1,-1)&gt;0,0)),1),0)</f>
        <v>45747</v>
      </c>
      <c r="AO55" s="58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63"/>
      <c r="BE55" s="63"/>
      <c r="BF55" s="58" t="str">
        <f t="shared" si="3"/>
        <v>53</v>
      </c>
      <c r="BG55" s="58">
        <v>530404</v>
      </c>
      <c r="BH55" s="64" t="s">
        <v>139</v>
      </c>
      <c r="BI55" s="3">
        <v>0</v>
      </c>
      <c r="BJ55" s="74"/>
      <c r="BK55" s="3">
        <v>1000</v>
      </c>
      <c r="BL55" s="3">
        <v>1000</v>
      </c>
      <c r="BM55" s="3"/>
      <c r="BN55" s="3"/>
      <c r="BO55" s="3">
        <v>1000</v>
      </c>
      <c r="BP55" s="3"/>
      <c r="BQ55" s="3"/>
      <c r="BR55" s="3"/>
      <c r="BS55" s="3"/>
      <c r="BT55" s="3"/>
      <c r="BU55" s="3"/>
      <c r="BV55" s="3"/>
      <c r="BW55" s="3"/>
      <c r="BX55" s="3"/>
      <c r="BY55" s="3">
        <f t="shared" si="4"/>
        <v>1000</v>
      </c>
      <c r="BZ55" s="3"/>
    </row>
    <row r="56" spans="1:78" s="61" customFormat="1" ht="14.25" customHeight="1" x14ac:dyDescent="0.3">
      <c r="A56" s="58" t="s">
        <v>390</v>
      </c>
      <c r="B56" s="56" t="s">
        <v>138</v>
      </c>
      <c r="C56" s="56" t="s">
        <v>70</v>
      </c>
      <c r="D56" s="56" t="s">
        <v>71</v>
      </c>
      <c r="E56" s="56" t="s">
        <v>71</v>
      </c>
      <c r="F56" s="57" t="s">
        <v>72</v>
      </c>
      <c r="G56" s="56" t="s">
        <v>73</v>
      </c>
      <c r="H56" s="57" t="s">
        <v>74</v>
      </c>
      <c r="I56" s="56" t="s">
        <v>74</v>
      </c>
      <c r="J56" s="56" t="s">
        <v>75</v>
      </c>
      <c r="K56" s="57" t="s">
        <v>76</v>
      </c>
      <c r="L56" s="58" t="s">
        <v>74</v>
      </c>
      <c r="M56" s="58" t="s">
        <v>74</v>
      </c>
      <c r="N56" s="58" t="s">
        <v>74</v>
      </c>
      <c r="O56" s="58" t="s">
        <v>74</v>
      </c>
      <c r="P56" s="58" t="s">
        <v>74</v>
      </c>
      <c r="Q56" s="56" t="s">
        <v>77</v>
      </c>
      <c r="R56" s="56" t="s">
        <v>78</v>
      </c>
      <c r="S56" s="56" t="s">
        <v>79</v>
      </c>
      <c r="T56" s="56" t="s">
        <v>80</v>
      </c>
      <c r="U56" s="58"/>
      <c r="V56" s="59">
        <v>0.05</v>
      </c>
      <c r="W56" s="59">
        <v>0.08</v>
      </c>
      <c r="X56" s="59">
        <v>0.15</v>
      </c>
      <c r="Y56" s="59">
        <v>0.2</v>
      </c>
      <c r="Z56" s="59">
        <v>0.25</v>
      </c>
      <c r="AA56" s="59">
        <v>0.37</v>
      </c>
      <c r="AB56" s="59">
        <v>0.42</v>
      </c>
      <c r="AC56" s="59">
        <v>0.57999999999999996</v>
      </c>
      <c r="AD56" s="59">
        <v>0.67</v>
      </c>
      <c r="AE56" s="59">
        <v>1</v>
      </c>
      <c r="AF56" s="59"/>
      <c r="AG56" s="64" t="s">
        <v>81</v>
      </c>
      <c r="AH56" s="60" t="s">
        <v>82</v>
      </c>
      <c r="AI56" s="60" t="s">
        <v>370</v>
      </c>
      <c r="AJ56" s="81">
        <f t="shared" si="6"/>
        <v>45658</v>
      </c>
      <c r="AK56" s="81">
        <f t="shared" si="7"/>
        <v>46022</v>
      </c>
      <c r="AL56" s="56" t="s">
        <v>340</v>
      </c>
      <c r="AM56" s="81" cm="1">
        <f t="array" ref="AM56">DATE(2025,MATCH(TRUE,BM56:BX56&gt;0,0),1)</f>
        <v>45839</v>
      </c>
      <c r="AN56" s="81" cm="1">
        <f t="array" ref="AN56">EOMONTH(DATE(2025,IF(BX56&gt;0,12,MATCH(TRUE,_xlfn._xlws.SORT(BM56:BX56,1,-1)&gt;0,0)),1),0)</f>
        <v>45869</v>
      </c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63"/>
      <c r="BE56" s="63"/>
      <c r="BF56" s="58" t="str">
        <f t="shared" si="3"/>
        <v>53</v>
      </c>
      <c r="BG56" s="58">
        <v>530203</v>
      </c>
      <c r="BH56" s="64" t="s">
        <v>163</v>
      </c>
      <c r="BI56" s="3">
        <v>0</v>
      </c>
      <c r="BJ56" s="74"/>
      <c r="BK56" s="3">
        <v>1000</v>
      </c>
      <c r="BL56" s="3">
        <v>1000</v>
      </c>
      <c r="BM56" s="3"/>
      <c r="BN56" s="3"/>
      <c r="BO56" s="3"/>
      <c r="BP56" s="3"/>
      <c r="BQ56" s="3"/>
      <c r="BR56" s="3"/>
      <c r="BS56" s="3">
        <v>1000</v>
      </c>
      <c r="BT56" s="3"/>
      <c r="BU56" s="3"/>
      <c r="BV56" s="3"/>
      <c r="BW56" s="3"/>
      <c r="BX56" s="3"/>
      <c r="BY56" s="3">
        <f t="shared" si="4"/>
        <v>1000</v>
      </c>
      <c r="BZ56" s="3">
        <f>+BL56-BY56</f>
        <v>0</v>
      </c>
    </row>
    <row r="57" spans="1:78" s="61" customFormat="1" ht="14.25" customHeight="1" x14ac:dyDescent="0.3">
      <c r="A57" s="58" t="s">
        <v>390</v>
      </c>
      <c r="B57" s="56" t="s">
        <v>138</v>
      </c>
      <c r="C57" s="56" t="s">
        <v>70</v>
      </c>
      <c r="D57" s="56" t="s">
        <v>71</v>
      </c>
      <c r="E57" s="56" t="s">
        <v>71</v>
      </c>
      <c r="F57" s="57" t="s">
        <v>72</v>
      </c>
      <c r="G57" s="56" t="s">
        <v>73</v>
      </c>
      <c r="H57" s="57" t="s">
        <v>74</v>
      </c>
      <c r="I57" s="56" t="s">
        <v>74</v>
      </c>
      <c r="J57" s="56" t="s">
        <v>75</v>
      </c>
      <c r="K57" s="57" t="s">
        <v>76</v>
      </c>
      <c r="L57" s="58" t="s">
        <v>74</v>
      </c>
      <c r="M57" s="58" t="s">
        <v>74</v>
      </c>
      <c r="N57" s="58" t="s">
        <v>74</v>
      </c>
      <c r="O57" s="58" t="s">
        <v>74</v>
      </c>
      <c r="P57" s="58" t="s">
        <v>74</v>
      </c>
      <c r="Q57" s="56" t="s">
        <v>77</v>
      </c>
      <c r="R57" s="56" t="s">
        <v>78</v>
      </c>
      <c r="S57" s="56" t="s">
        <v>79</v>
      </c>
      <c r="T57" s="56" t="s">
        <v>80</v>
      </c>
      <c r="U57" s="58"/>
      <c r="V57" s="59">
        <v>0.05</v>
      </c>
      <c r="W57" s="59">
        <v>0.08</v>
      </c>
      <c r="X57" s="59">
        <v>0.15</v>
      </c>
      <c r="Y57" s="59">
        <v>0.2</v>
      </c>
      <c r="Z57" s="59">
        <v>0.25</v>
      </c>
      <c r="AA57" s="59">
        <v>0.37</v>
      </c>
      <c r="AB57" s="59">
        <v>0.42</v>
      </c>
      <c r="AC57" s="59">
        <v>0.57999999999999996</v>
      </c>
      <c r="AD57" s="59">
        <v>0.67</v>
      </c>
      <c r="AE57" s="59">
        <v>1</v>
      </c>
      <c r="AF57" s="59"/>
      <c r="AG57" s="64" t="s">
        <v>81</v>
      </c>
      <c r="AH57" s="60" t="s">
        <v>82</v>
      </c>
      <c r="AI57" s="60" t="s">
        <v>370</v>
      </c>
      <c r="AJ57" s="81">
        <f t="shared" si="6"/>
        <v>45658</v>
      </c>
      <c r="AK57" s="81">
        <f t="shared" si="7"/>
        <v>46022</v>
      </c>
      <c r="AL57" s="56" t="s">
        <v>330</v>
      </c>
      <c r="AM57" s="81" cm="1">
        <f t="array" ref="AM57">DATE(2025,MATCH(TRUE,BM57:BX57&gt;0,0),1)</f>
        <v>45901</v>
      </c>
      <c r="AN57" s="81" cm="1">
        <f t="array" ref="AN57">EOMONTH(DATE(2025,IF(BX57&gt;0,12,MATCH(TRUE,_xlfn._xlws.SORT(BM57:BX57,1,-1)&gt;0,0)),1),0)</f>
        <v>45930</v>
      </c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63"/>
      <c r="BE57" s="63"/>
      <c r="BF57" s="58" t="str">
        <f t="shared" si="3"/>
        <v>53</v>
      </c>
      <c r="BG57" s="58">
        <v>530404</v>
      </c>
      <c r="BH57" s="64" t="s">
        <v>139</v>
      </c>
      <c r="BI57" s="3">
        <v>0</v>
      </c>
      <c r="BJ57" s="74"/>
      <c r="BK57" s="3">
        <v>1000</v>
      </c>
      <c r="BL57" s="3">
        <v>1000</v>
      </c>
      <c r="BM57" s="3"/>
      <c r="BN57" s="3"/>
      <c r="BO57" s="3"/>
      <c r="BP57" s="3"/>
      <c r="BQ57" s="3"/>
      <c r="BR57" s="3"/>
      <c r="BS57" s="3"/>
      <c r="BT57" s="3"/>
      <c r="BU57" s="3">
        <v>1000</v>
      </c>
      <c r="BV57" s="3"/>
      <c r="BW57" s="3"/>
      <c r="BX57" s="3"/>
      <c r="BY57" s="3">
        <f t="shared" si="4"/>
        <v>1000</v>
      </c>
      <c r="BZ57" s="3">
        <f>+BL57-BY57</f>
        <v>0</v>
      </c>
    </row>
    <row r="58" spans="1:78" s="61" customFormat="1" ht="14.25" customHeight="1" x14ac:dyDescent="0.3">
      <c r="A58" s="58" t="s">
        <v>390</v>
      </c>
      <c r="B58" s="56" t="s">
        <v>138</v>
      </c>
      <c r="C58" s="56" t="s">
        <v>70</v>
      </c>
      <c r="D58" s="56" t="s">
        <v>71</v>
      </c>
      <c r="E58" s="56" t="s">
        <v>71</v>
      </c>
      <c r="F58" s="57" t="s">
        <v>72</v>
      </c>
      <c r="G58" s="56" t="s">
        <v>73</v>
      </c>
      <c r="H58" s="57" t="s">
        <v>74</v>
      </c>
      <c r="I58" s="56" t="s">
        <v>74</v>
      </c>
      <c r="J58" s="56" t="s">
        <v>75</v>
      </c>
      <c r="K58" s="57" t="s">
        <v>76</v>
      </c>
      <c r="L58" s="58" t="s">
        <v>74</v>
      </c>
      <c r="M58" s="58" t="s">
        <v>74</v>
      </c>
      <c r="N58" s="58" t="s">
        <v>74</v>
      </c>
      <c r="O58" s="58" t="s">
        <v>74</v>
      </c>
      <c r="P58" s="58" t="s">
        <v>74</v>
      </c>
      <c r="Q58" s="56" t="s">
        <v>77</v>
      </c>
      <c r="R58" s="56" t="s">
        <v>78</v>
      </c>
      <c r="S58" s="56" t="s">
        <v>79</v>
      </c>
      <c r="T58" s="56" t="s">
        <v>80</v>
      </c>
      <c r="U58" s="58"/>
      <c r="V58" s="59">
        <v>0.05</v>
      </c>
      <c r="W58" s="59">
        <v>0.08</v>
      </c>
      <c r="X58" s="59">
        <v>0.15</v>
      </c>
      <c r="Y58" s="59">
        <v>0.2</v>
      </c>
      <c r="Z58" s="59">
        <v>0.25</v>
      </c>
      <c r="AA58" s="59">
        <v>0.37</v>
      </c>
      <c r="AB58" s="59">
        <v>0.42</v>
      </c>
      <c r="AC58" s="59">
        <v>0.57999999999999996</v>
      </c>
      <c r="AD58" s="59">
        <v>0.67</v>
      </c>
      <c r="AE58" s="59">
        <v>1</v>
      </c>
      <c r="AF58" s="59"/>
      <c r="AG58" s="64" t="s">
        <v>81</v>
      </c>
      <c r="AH58" s="60" t="s">
        <v>82</v>
      </c>
      <c r="AI58" s="60" t="s">
        <v>370</v>
      </c>
      <c r="AJ58" s="81">
        <f t="shared" si="6"/>
        <v>45658</v>
      </c>
      <c r="AK58" s="81">
        <f t="shared" si="7"/>
        <v>46022</v>
      </c>
      <c r="AL58" s="56" t="s">
        <v>331</v>
      </c>
      <c r="AM58" s="81" cm="1">
        <f t="array" ref="AM58">DATE(2025,MATCH(TRUE,BM58:BX58&gt;0,0),1)</f>
        <v>45901</v>
      </c>
      <c r="AN58" s="81" cm="1">
        <f t="array" ref="AN58">EOMONTH(DATE(2025,IF(BX58&gt;0,12,MATCH(TRUE,_xlfn._xlws.SORT(BM58:BX58,1,-1)&gt;0,0)),1),0)</f>
        <v>45930</v>
      </c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63"/>
      <c r="BE58" s="63"/>
      <c r="BF58" s="58" t="str">
        <f t="shared" si="3"/>
        <v>53</v>
      </c>
      <c r="BG58" s="58">
        <v>530404</v>
      </c>
      <c r="BH58" s="64" t="s">
        <v>139</v>
      </c>
      <c r="BI58" s="3">
        <v>0</v>
      </c>
      <c r="BJ58" s="74"/>
      <c r="BK58" s="3">
        <v>1000</v>
      </c>
      <c r="BL58" s="3">
        <v>1000</v>
      </c>
      <c r="BM58" s="3"/>
      <c r="BN58" s="3"/>
      <c r="BO58" s="3"/>
      <c r="BP58" s="3"/>
      <c r="BQ58" s="3"/>
      <c r="BR58" s="3"/>
      <c r="BS58" s="3"/>
      <c r="BT58" s="3"/>
      <c r="BU58" s="3">
        <v>1000</v>
      </c>
      <c r="BV58" s="3"/>
      <c r="BW58" s="3"/>
      <c r="BX58" s="3"/>
      <c r="BY58" s="3">
        <f t="shared" si="4"/>
        <v>1000</v>
      </c>
      <c r="BZ58" s="3">
        <f>+BL58-BY58</f>
        <v>0</v>
      </c>
    </row>
    <row r="59" spans="1:78" s="61" customFormat="1" ht="14.25" customHeight="1" x14ac:dyDescent="0.3">
      <c r="A59" s="58" t="s">
        <v>390</v>
      </c>
      <c r="B59" s="56" t="s">
        <v>138</v>
      </c>
      <c r="C59" s="56" t="s">
        <v>70</v>
      </c>
      <c r="D59" s="56" t="s">
        <v>71</v>
      </c>
      <c r="E59" s="56" t="s">
        <v>71</v>
      </c>
      <c r="F59" s="57" t="s">
        <v>72</v>
      </c>
      <c r="G59" s="56" t="s">
        <v>73</v>
      </c>
      <c r="H59" s="57" t="s">
        <v>74</v>
      </c>
      <c r="I59" s="56" t="s">
        <v>74</v>
      </c>
      <c r="J59" s="56" t="s">
        <v>75</v>
      </c>
      <c r="K59" s="57" t="s">
        <v>76</v>
      </c>
      <c r="L59" s="58" t="s">
        <v>74</v>
      </c>
      <c r="M59" s="58" t="s">
        <v>74</v>
      </c>
      <c r="N59" s="58" t="s">
        <v>74</v>
      </c>
      <c r="O59" s="58" t="s">
        <v>74</v>
      </c>
      <c r="P59" s="58" t="s">
        <v>74</v>
      </c>
      <c r="Q59" s="56" t="s">
        <v>77</v>
      </c>
      <c r="R59" s="56" t="s">
        <v>78</v>
      </c>
      <c r="S59" s="56" t="s">
        <v>79</v>
      </c>
      <c r="T59" s="56" t="s">
        <v>80</v>
      </c>
      <c r="U59" s="58"/>
      <c r="V59" s="59">
        <v>0.05</v>
      </c>
      <c r="W59" s="59">
        <v>0.08</v>
      </c>
      <c r="X59" s="59">
        <v>0.15</v>
      </c>
      <c r="Y59" s="59">
        <v>0.2</v>
      </c>
      <c r="Z59" s="59">
        <v>0.25</v>
      </c>
      <c r="AA59" s="59">
        <v>0.37</v>
      </c>
      <c r="AB59" s="59">
        <v>0.42</v>
      </c>
      <c r="AC59" s="59">
        <v>0.57999999999999996</v>
      </c>
      <c r="AD59" s="59">
        <v>0.67</v>
      </c>
      <c r="AE59" s="59">
        <v>1</v>
      </c>
      <c r="AF59" s="59"/>
      <c r="AG59" s="64" t="s">
        <v>81</v>
      </c>
      <c r="AH59" s="60" t="s">
        <v>82</v>
      </c>
      <c r="AI59" s="60" t="s">
        <v>370</v>
      </c>
      <c r="AJ59" s="81">
        <f t="shared" si="6"/>
        <v>45658</v>
      </c>
      <c r="AK59" s="81">
        <f t="shared" si="7"/>
        <v>46022</v>
      </c>
      <c r="AL59" s="56" t="s">
        <v>335</v>
      </c>
      <c r="AM59" s="81" cm="1">
        <f t="array" ref="AM59">DATE(2025,MATCH(TRUE,BM59:BX59&gt;0,0),1)</f>
        <v>45717</v>
      </c>
      <c r="AN59" s="81" cm="1">
        <f t="array" ref="AN59">EOMONTH(DATE(2025,IF(BX59&gt;0,12,MATCH(TRUE,_xlfn._xlws.SORT(BM59:BX59,1,-1)&gt;0,0)),1),0)</f>
        <v>45747</v>
      </c>
      <c r="AO59" s="58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63"/>
      <c r="BE59" s="63"/>
      <c r="BF59" s="58" t="str">
        <f t="shared" si="3"/>
        <v>53</v>
      </c>
      <c r="BG59" s="58">
        <v>530404</v>
      </c>
      <c r="BH59" s="64" t="s">
        <v>139</v>
      </c>
      <c r="BI59" s="3">
        <v>0</v>
      </c>
      <c r="BJ59" s="74"/>
      <c r="BK59" s="3">
        <v>6600</v>
      </c>
      <c r="BL59" s="3">
        <v>6600</v>
      </c>
      <c r="BM59" s="3"/>
      <c r="BN59" s="3"/>
      <c r="BO59" s="3">
        <v>6600</v>
      </c>
      <c r="BP59" s="3"/>
      <c r="BQ59" s="3"/>
      <c r="BR59" s="3"/>
      <c r="BS59" s="3"/>
      <c r="BT59" s="3"/>
      <c r="BU59" s="3"/>
      <c r="BV59" s="3"/>
      <c r="BW59" s="3"/>
      <c r="BX59" s="3"/>
      <c r="BY59" s="3">
        <f t="shared" si="4"/>
        <v>6600</v>
      </c>
      <c r="BZ59" s="3"/>
    </row>
    <row r="60" spans="1:78" s="61" customFormat="1" ht="14.25" customHeight="1" x14ac:dyDescent="0.3">
      <c r="A60" s="58" t="s">
        <v>390</v>
      </c>
      <c r="B60" s="56" t="s">
        <v>138</v>
      </c>
      <c r="C60" s="56" t="s">
        <v>70</v>
      </c>
      <c r="D60" s="56" t="s">
        <v>71</v>
      </c>
      <c r="E60" s="56" t="s">
        <v>71</v>
      </c>
      <c r="F60" s="57" t="s">
        <v>72</v>
      </c>
      <c r="G60" s="56" t="s">
        <v>73</v>
      </c>
      <c r="H60" s="57" t="s">
        <v>74</v>
      </c>
      <c r="I60" s="56" t="s">
        <v>74</v>
      </c>
      <c r="J60" s="56" t="s">
        <v>75</v>
      </c>
      <c r="K60" s="57" t="s">
        <v>76</v>
      </c>
      <c r="L60" s="58" t="s">
        <v>74</v>
      </c>
      <c r="M60" s="58" t="s">
        <v>74</v>
      </c>
      <c r="N60" s="58" t="s">
        <v>74</v>
      </c>
      <c r="O60" s="58" t="s">
        <v>74</v>
      </c>
      <c r="P60" s="58" t="s">
        <v>74</v>
      </c>
      <c r="Q60" s="56" t="s">
        <v>77</v>
      </c>
      <c r="R60" s="56" t="s">
        <v>78</v>
      </c>
      <c r="S60" s="56" t="s">
        <v>79</v>
      </c>
      <c r="T60" s="56" t="s">
        <v>80</v>
      </c>
      <c r="U60" s="58"/>
      <c r="V60" s="59">
        <v>0.05</v>
      </c>
      <c r="W60" s="59">
        <v>0.08</v>
      </c>
      <c r="X60" s="59">
        <v>0.15</v>
      </c>
      <c r="Y60" s="59">
        <v>0.2</v>
      </c>
      <c r="Z60" s="59">
        <v>0.25</v>
      </c>
      <c r="AA60" s="59">
        <v>0.37</v>
      </c>
      <c r="AB60" s="59">
        <v>0.42</v>
      </c>
      <c r="AC60" s="59">
        <v>0.57999999999999996</v>
      </c>
      <c r="AD60" s="59">
        <v>0.67</v>
      </c>
      <c r="AE60" s="59">
        <v>1</v>
      </c>
      <c r="AF60" s="59"/>
      <c r="AG60" s="64" t="s">
        <v>81</v>
      </c>
      <c r="AH60" s="60" t="s">
        <v>82</v>
      </c>
      <c r="AI60" s="60" t="s">
        <v>370</v>
      </c>
      <c r="AJ60" s="81">
        <f t="shared" si="6"/>
        <v>45658</v>
      </c>
      <c r="AK60" s="81">
        <f t="shared" si="7"/>
        <v>46022</v>
      </c>
      <c r="AL60" s="56" t="s">
        <v>332</v>
      </c>
      <c r="AM60" s="81" cm="1">
        <f t="array" ref="AM60">DATE(2025,MATCH(TRUE,BM60:BX60&gt;0,0),1)</f>
        <v>45809</v>
      </c>
      <c r="AN60" s="81" cm="1">
        <f t="array" ref="AN60">EOMONTH(DATE(2025,IF(BX60&gt;0,12,MATCH(TRUE,_xlfn._xlws.SORT(BM60:BX60,1,-1)&gt;0,0)),1),0)</f>
        <v>45838</v>
      </c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63"/>
      <c r="BE60" s="63"/>
      <c r="BF60" s="58" t="str">
        <f t="shared" si="3"/>
        <v>53</v>
      </c>
      <c r="BG60" s="58">
        <v>530404</v>
      </c>
      <c r="BH60" s="64" t="s">
        <v>139</v>
      </c>
      <c r="BI60" s="3">
        <v>0</v>
      </c>
      <c r="BJ60" s="74"/>
      <c r="BK60" s="3">
        <v>1000</v>
      </c>
      <c r="BL60" s="3">
        <v>1000</v>
      </c>
      <c r="BM60" s="3"/>
      <c r="BN60" s="3"/>
      <c r="BO60" s="3"/>
      <c r="BP60" s="3"/>
      <c r="BQ60" s="3"/>
      <c r="BR60" s="3">
        <v>1000</v>
      </c>
      <c r="BS60" s="3"/>
      <c r="BT60" s="3"/>
      <c r="BU60" s="3"/>
      <c r="BV60" s="3"/>
      <c r="BW60" s="3"/>
      <c r="BX60" s="3"/>
      <c r="BY60" s="3">
        <f t="shared" si="4"/>
        <v>1000</v>
      </c>
      <c r="BZ60" s="3">
        <f t="shared" ref="BZ60:BZ67" si="8">+BL60-BY60</f>
        <v>0</v>
      </c>
    </row>
    <row r="61" spans="1:78" s="61" customFormat="1" ht="14.25" customHeight="1" x14ac:dyDescent="0.3">
      <c r="A61" s="58" t="s">
        <v>390</v>
      </c>
      <c r="B61" s="56" t="s">
        <v>138</v>
      </c>
      <c r="C61" s="56" t="s">
        <v>70</v>
      </c>
      <c r="D61" s="56" t="s">
        <v>71</v>
      </c>
      <c r="E61" s="56" t="s">
        <v>71</v>
      </c>
      <c r="F61" s="57" t="s">
        <v>72</v>
      </c>
      <c r="G61" s="56" t="s">
        <v>73</v>
      </c>
      <c r="H61" s="57" t="s">
        <v>74</v>
      </c>
      <c r="I61" s="56" t="s">
        <v>74</v>
      </c>
      <c r="J61" s="56" t="s">
        <v>75</v>
      </c>
      <c r="K61" s="57" t="s">
        <v>76</v>
      </c>
      <c r="L61" s="58" t="s">
        <v>74</v>
      </c>
      <c r="M61" s="58" t="s">
        <v>74</v>
      </c>
      <c r="N61" s="58" t="s">
        <v>74</v>
      </c>
      <c r="O61" s="58" t="s">
        <v>74</v>
      </c>
      <c r="P61" s="58" t="s">
        <v>74</v>
      </c>
      <c r="Q61" s="56" t="s">
        <v>77</v>
      </c>
      <c r="R61" s="56" t="s">
        <v>78</v>
      </c>
      <c r="S61" s="56" t="s">
        <v>79</v>
      </c>
      <c r="T61" s="56" t="s">
        <v>80</v>
      </c>
      <c r="U61" s="58"/>
      <c r="V61" s="59">
        <v>0.05</v>
      </c>
      <c r="W61" s="59">
        <v>0.08</v>
      </c>
      <c r="X61" s="59">
        <v>0.15</v>
      </c>
      <c r="Y61" s="59">
        <v>0.2</v>
      </c>
      <c r="Z61" s="59">
        <v>0.25</v>
      </c>
      <c r="AA61" s="59">
        <v>0.37</v>
      </c>
      <c r="AB61" s="59">
        <v>0.42</v>
      </c>
      <c r="AC61" s="59">
        <v>0.57999999999999996</v>
      </c>
      <c r="AD61" s="59">
        <v>0.67</v>
      </c>
      <c r="AE61" s="59">
        <v>1</v>
      </c>
      <c r="AF61" s="59"/>
      <c r="AG61" s="64" t="s">
        <v>81</v>
      </c>
      <c r="AH61" s="60" t="s">
        <v>82</v>
      </c>
      <c r="AI61" s="60" t="s">
        <v>370</v>
      </c>
      <c r="AJ61" s="81">
        <f t="shared" si="6"/>
        <v>45658</v>
      </c>
      <c r="AK61" s="81">
        <f t="shared" si="7"/>
        <v>46022</v>
      </c>
      <c r="AL61" s="56" t="s">
        <v>352</v>
      </c>
      <c r="AM61" s="81" cm="1">
        <f t="array" ref="AM61">DATE(2025,MATCH(TRUE,BM61:BX61&gt;0,0),1)</f>
        <v>45717</v>
      </c>
      <c r="AN61" s="81" cm="1">
        <f t="array" ref="AN61">EOMONTH(DATE(2025,IF(BX61&gt;0,12,MATCH(TRUE,_xlfn._xlws.SORT(BM61:BX61,1,-1)&gt;0,0)),1),0)</f>
        <v>45747</v>
      </c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63"/>
      <c r="BE61" s="63"/>
      <c r="BF61" s="58" t="str">
        <f t="shared" si="3"/>
        <v>53</v>
      </c>
      <c r="BG61" s="58">
        <v>530405</v>
      </c>
      <c r="BH61" s="64" t="s">
        <v>142</v>
      </c>
      <c r="BI61" s="3">
        <v>0</v>
      </c>
      <c r="BJ61" s="74"/>
      <c r="BK61" s="3">
        <v>10000</v>
      </c>
      <c r="BL61" s="3">
        <v>10000</v>
      </c>
      <c r="BM61" s="3"/>
      <c r="BN61" s="3"/>
      <c r="BO61" s="3">
        <v>5000</v>
      </c>
      <c r="BP61" s="3"/>
      <c r="BQ61" s="3"/>
      <c r="BR61" s="3"/>
      <c r="BS61" s="3"/>
      <c r="BT61" s="3"/>
      <c r="BU61" s="3"/>
      <c r="BV61" s="3">
        <v>5000</v>
      </c>
      <c r="BW61" s="3"/>
      <c r="BX61" s="3"/>
      <c r="BY61" s="3">
        <f t="shared" si="4"/>
        <v>10000</v>
      </c>
      <c r="BZ61" s="3">
        <f t="shared" si="8"/>
        <v>0</v>
      </c>
    </row>
    <row r="62" spans="1:78" s="61" customFormat="1" ht="14.25" customHeight="1" x14ac:dyDescent="0.3">
      <c r="A62" s="58" t="s">
        <v>390</v>
      </c>
      <c r="B62" s="56" t="s">
        <v>138</v>
      </c>
      <c r="C62" s="56" t="s">
        <v>70</v>
      </c>
      <c r="D62" s="56" t="s">
        <v>71</v>
      </c>
      <c r="E62" s="56" t="s">
        <v>71</v>
      </c>
      <c r="F62" s="57" t="s">
        <v>72</v>
      </c>
      <c r="G62" s="56" t="s">
        <v>73</v>
      </c>
      <c r="H62" s="57" t="s">
        <v>74</v>
      </c>
      <c r="I62" s="56" t="s">
        <v>74</v>
      </c>
      <c r="J62" s="56" t="s">
        <v>75</v>
      </c>
      <c r="K62" s="57" t="s">
        <v>76</v>
      </c>
      <c r="L62" s="58" t="s">
        <v>74</v>
      </c>
      <c r="M62" s="58" t="s">
        <v>74</v>
      </c>
      <c r="N62" s="58" t="s">
        <v>74</v>
      </c>
      <c r="O62" s="58" t="s">
        <v>74</v>
      </c>
      <c r="P62" s="58" t="s">
        <v>74</v>
      </c>
      <c r="Q62" s="56" t="s">
        <v>77</v>
      </c>
      <c r="R62" s="56" t="s">
        <v>78</v>
      </c>
      <c r="S62" s="56" t="s">
        <v>79</v>
      </c>
      <c r="T62" s="56" t="s">
        <v>80</v>
      </c>
      <c r="U62" s="58"/>
      <c r="V62" s="59">
        <v>0.05</v>
      </c>
      <c r="W62" s="59">
        <v>0.08</v>
      </c>
      <c r="X62" s="59">
        <v>0.15</v>
      </c>
      <c r="Y62" s="59">
        <v>0.2</v>
      </c>
      <c r="Z62" s="59">
        <v>0.25</v>
      </c>
      <c r="AA62" s="59">
        <v>0.37</v>
      </c>
      <c r="AB62" s="59">
        <v>0.42</v>
      </c>
      <c r="AC62" s="59">
        <v>0.57999999999999996</v>
      </c>
      <c r="AD62" s="59">
        <v>0.67</v>
      </c>
      <c r="AE62" s="59">
        <v>1</v>
      </c>
      <c r="AF62" s="59"/>
      <c r="AG62" s="64" t="s">
        <v>81</v>
      </c>
      <c r="AH62" s="60" t="s">
        <v>82</v>
      </c>
      <c r="AI62" s="60" t="s">
        <v>370</v>
      </c>
      <c r="AJ62" s="81">
        <f t="shared" si="6"/>
        <v>45658</v>
      </c>
      <c r="AK62" s="81">
        <f t="shared" si="7"/>
        <v>46022</v>
      </c>
      <c r="AL62" s="56" t="s">
        <v>353</v>
      </c>
      <c r="AM62" s="81" cm="1">
        <f t="array" ref="AM62">DATE(2025,MATCH(TRUE,BM62:BX62&gt;0,0),1)</f>
        <v>45748</v>
      </c>
      <c r="AN62" s="81" cm="1">
        <f t="array" ref="AN62">EOMONTH(DATE(2025,IF(BX62&gt;0,12,MATCH(TRUE,_xlfn._xlws.SORT(BM62:BX62,1,-1)&gt;0,0)),1),0)</f>
        <v>45777</v>
      </c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63"/>
      <c r="BE62" s="63"/>
      <c r="BF62" s="58" t="str">
        <f t="shared" si="3"/>
        <v>53</v>
      </c>
      <c r="BG62" s="58">
        <v>530405</v>
      </c>
      <c r="BH62" s="64" t="s">
        <v>142</v>
      </c>
      <c r="BI62" s="3">
        <v>0</v>
      </c>
      <c r="BJ62" s="74"/>
      <c r="BK62" s="3">
        <v>2500</v>
      </c>
      <c r="BL62" s="3">
        <v>2500</v>
      </c>
      <c r="BM62" s="3"/>
      <c r="BN62" s="3"/>
      <c r="BO62" s="3"/>
      <c r="BP62" s="3">
        <v>1000</v>
      </c>
      <c r="BQ62" s="3"/>
      <c r="BR62" s="3"/>
      <c r="BS62" s="3"/>
      <c r="BT62" s="3"/>
      <c r="BU62" s="3">
        <v>1500</v>
      </c>
      <c r="BV62" s="3"/>
      <c r="BW62" s="3"/>
      <c r="BX62" s="3"/>
      <c r="BY62" s="3">
        <f t="shared" si="4"/>
        <v>2500</v>
      </c>
      <c r="BZ62" s="3">
        <f t="shared" si="8"/>
        <v>0</v>
      </c>
    </row>
    <row r="63" spans="1:78" s="61" customFormat="1" ht="14.25" customHeight="1" x14ac:dyDescent="0.3">
      <c r="A63" s="58" t="s">
        <v>390</v>
      </c>
      <c r="B63" s="56" t="s">
        <v>138</v>
      </c>
      <c r="C63" s="56" t="s">
        <v>70</v>
      </c>
      <c r="D63" s="56" t="s">
        <v>71</v>
      </c>
      <c r="E63" s="56" t="s">
        <v>71</v>
      </c>
      <c r="F63" s="57" t="s">
        <v>72</v>
      </c>
      <c r="G63" s="56" t="s">
        <v>73</v>
      </c>
      <c r="H63" s="57" t="s">
        <v>74</v>
      </c>
      <c r="I63" s="56" t="s">
        <v>74</v>
      </c>
      <c r="J63" s="56" t="s">
        <v>75</v>
      </c>
      <c r="K63" s="57" t="s">
        <v>76</v>
      </c>
      <c r="L63" s="58" t="s">
        <v>74</v>
      </c>
      <c r="M63" s="58" t="s">
        <v>74</v>
      </c>
      <c r="N63" s="58" t="s">
        <v>74</v>
      </c>
      <c r="O63" s="58" t="s">
        <v>74</v>
      </c>
      <c r="P63" s="58" t="s">
        <v>74</v>
      </c>
      <c r="Q63" s="56" t="s">
        <v>77</v>
      </c>
      <c r="R63" s="56" t="s">
        <v>78</v>
      </c>
      <c r="S63" s="56" t="s">
        <v>79</v>
      </c>
      <c r="T63" s="56" t="s">
        <v>80</v>
      </c>
      <c r="U63" s="58"/>
      <c r="V63" s="59">
        <v>0.05</v>
      </c>
      <c r="W63" s="59">
        <v>0.08</v>
      </c>
      <c r="X63" s="59">
        <v>0.15</v>
      </c>
      <c r="Y63" s="59">
        <v>0.2</v>
      </c>
      <c r="Z63" s="59">
        <v>0.25</v>
      </c>
      <c r="AA63" s="59">
        <v>0.37</v>
      </c>
      <c r="AB63" s="59">
        <v>0.42</v>
      </c>
      <c r="AC63" s="59">
        <v>0.57999999999999996</v>
      </c>
      <c r="AD63" s="59">
        <v>0.67</v>
      </c>
      <c r="AE63" s="59">
        <v>1</v>
      </c>
      <c r="AF63" s="59"/>
      <c r="AG63" s="64" t="s">
        <v>81</v>
      </c>
      <c r="AH63" s="60" t="s">
        <v>82</v>
      </c>
      <c r="AI63" s="60" t="s">
        <v>371</v>
      </c>
      <c r="AJ63" s="81">
        <f>MIN(AM57:AM64)</f>
        <v>45717</v>
      </c>
      <c r="AK63" s="81">
        <f>MAX(AN57:AN64)</f>
        <v>46022</v>
      </c>
      <c r="AL63" s="56" t="s">
        <v>354</v>
      </c>
      <c r="AM63" s="81" cm="1">
        <f t="array" ref="AM63">DATE(2025,MATCH(TRUE,BM63:BX63&gt;0,0),1)</f>
        <v>45748</v>
      </c>
      <c r="AN63" s="81" cm="1">
        <f t="array" ref="AN63">EOMONTH(DATE(2025,IF(BX63&gt;0,12,MATCH(TRUE,_xlfn._xlws.SORT(BM63:BX63,1,-1)&gt;0,0)),1),0)</f>
        <v>45777</v>
      </c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63"/>
      <c r="BE63" s="63"/>
      <c r="BF63" s="58" t="str">
        <f t="shared" si="3"/>
        <v>53</v>
      </c>
      <c r="BG63" s="58">
        <v>530405</v>
      </c>
      <c r="BH63" s="64" t="s">
        <v>142</v>
      </c>
      <c r="BI63" s="3">
        <v>0</v>
      </c>
      <c r="BJ63" s="74"/>
      <c r="BK63" s="3">
        <v>2500</v>
      </c>
      <c r="BL63" s="3">
        <v>2500</v>
      </c>
      <c r="BM63" s="3"/>
      <c r="BN63" s="3"/>
      <c r="BO63" s="3"/>
      <c r="BP63" s="3">
        <v>1000</v>
      </c>
      <c r="BQ63" s="3"/>
      <c r="BR63" s="3"/>
      <c r="BS63" s="3"/>
      <c r="BT63" s="3"/>
      <c r="BU63" s="3">
        <v>1500</v>
      </c>
      <c r="BV63" s="3"/>
      <c r="BW63" s="3"/>
      <c r="BX63" s="3"/>
      <c r="BY63" s="3">
        <f t="shared" si="4"/>
        <v>2500</v>
      </c>
      <c r="BZ63" s="3">
        <f t="shared" si="8"/>
        <v>0</v>
      </c>
    </row>
    <row r="64" spans="1:78" s="61" customFormat="1" ht="14.25" customHeight="1" x14ac:dyDescent="0.2">
      <c r="A64" s="58" t="s">
        <v>394</v>
      </c>
      <c r="B64" s="56" t="s">
        <v>203</v>
      </c>
      <c r="C64" s="56" t="s">
        <v>70</v>
      </c>
      <c r="D64" s="56" t="s">
        <v>71</v>
      </c>
      <c r="E64" s="56" t="s">
        <v>71</v>
      </c>
      <c r="F64" s="57" t="s">
        <v>262</v>
      </c>
      <c r="G64" s="56" t="s">
        <v>263</v>
      </c>
      <c r="H64" s="56" t="s">
        <v>264</v>
      </c>
      <c r="I64" s="56" t="s">
        <v>265</v>
      </c>
      <c r="J64" s="56" t="s">
        <v>266</v>
      </c>
      <c r="K64" s="57" t="s">
        <v>267</v>
      </c>
      <c r="L64" s="56" t="s">
        <v>268</v>
      </c>
      <c r="M64" s="58">
        <v>1</v>
      </c>
      <c r="N64" s="58" t="s">
        <v>269</v>
      </c>
      <c r="O64" s="58" t="s">
        <v>270</v>
      </c>
      <c r="P64" s="58" t="s">
        <v>279</v>
      </c>
      <c r="Q64" s="79" t="s">
        <v>280</v>
      </c>
      <c r="R64" s="79" t="s">
        <v>281</v>
      </c>
      <c r="S64" s="56" t="s">
        <v>282</v>
      </c>
      <c r="T64" s="56" t="s">
        <v>80</v>
      </c>
      <c r="U64" s="25" t="s">
        <v>283</v>
      </c>
      <c r="V64" s="25" t="s">
        <v>283</v>
      </c>
      <c r="W64" s="87">
        <v>1</v>
      </c>
      <c r="X64" s="87">
        <v>3</v>
      </c>
      <c r="Y64" s="87">
        <v>4</v>
      </c>
      <c r="Z64" s="87">
        <v>4</v>
      </c>
      <c r="AA64" s="87">
        <v>6</v>
      </c>
      <c r="AB64" s="87">
        <v>7</v>
      </c>
      <c r="AC64" s="87">
        <v>7</v>
      </c>
      <c r="AD64" s="87">
        <v>9</v>
      </c>
      <c r="AE64" s="87">
        <v>10</v>
      </c>
      <c r="AF64" s="87">
        <v>11</v>
      </c>
      <c r="AG64" s="64" t="s">
        <v>304</v>
      </c>
      <c r="AH64" s="60" t="s">
        <v>82</v>
      </c>
      <c r="AI64" s="80" t="s">
        <v>385</v>
      </c>
      <c r="AJ64" s="81">
        <f>MIN($AM$155:$AM$159)</f>
        <v>45778</v>
      </c>
      <c r="AK64" s="81">
        <f>MAX($AN$155:$AN$159)</f>
        <v>46022</v>
      </c>
      <c r="AL64" s="64" t="s">
        <v>300</v>
      </c>
      <c r="AM64" s="81" cm="1">
        <f t="array" ref="AM64">DATE(2025,MATCH(TRUE,BM64:BX64&gt;0,0),1)</f>
        <v>45748</v>
      </c>
      <c r="AN64" s="81" cm="1">
        <f t="array" ref="AN64">EOMONTH(DATE(2025,IF(BX64&gt;0,12,MATCH(TRUE,_xlfn._xlws.SORT(BM64:BX64,1,-1)&gt;0,0)),1),0)</f>
        <v>46022</v>
      </c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8" t="str">
        <f t="shared" si="3"/>
        <v>73</v>
      </c>
      <c r="BG64" s="58">
        <v>730249</v>
      </c>
      <c r="BH64" s="64" t="s">
        <v>296</v>
      </c>
      <c r="BI64" s="3">
        <v>150000</v>
      </c>
      <c r="BJ64" s="67"/>
      <c r="BK64" s="27">
        <v>0</v>
      </c>
      <c r="BL64" s="3">
        <f>+BI64+BK64</f>
        <v>150000</v>
      </c>
      <c r="BM64" s="27">
        <v>0</v>
      </c>
      <c r="BN64" s="27">
        <v>0</v>
      </c>
      <c r="BO64" s="27">
        <v>0</v>
      </c>
      <c r="BP64" s="27">
        <v>80000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40000</v>
      </c>
      <c r="BX64" s="27">
        <v>30000</v>
      </c>
      <c r="BY64" s="3">
        <f t="shared" si="4"/>
        <v>150000</v>
      </c>
      <c r="BZ64" s="3">
        <f t="shared" si="8"/>
        <v>0</v>
      </c>
    </row>
    <row r="65" spans="1:78" s="61" customFormat="1" ht="14.25" customHeight="1" x14ac:dyDescent="0.2">
      <c r="A65" s="58" t="s">
        <v>395</v>
      </c>
      <c r="B65" s="56" t="s">
        <v>401</v>
      </c>
      <c r="C65" s="56" t="s">
        <v>70</v>
      </c>
      <c r="D65" s="56" t="s">
        <v>71</v>
      </c>
      <c r="E65" s="56" t="s">
        <v>71</v>
      </c>
      <c r="F65" s="57" t="s">
        <v>262</v>
      </c>
      <c r="G65" s="56" t="s">
        <v>263</v>
      </c>
      <c r="H65" s="56" t="s">
        <v>264</v>
      </c>
      <c r="I65" s="56" t="s">
        <v>265</v>
      </c>
      <c r="J65" s="56" t="s">
        <v>266</v>
      </c>
      <c r="K65" s="57" t="s">
        <v>267</v>
      </c>
      <c r="L65" s="56" t="s">
        <v>268</v>
      </c>
      <c r="M65" s="58">
        <v>1</v>
      </c>
      <c r="N65" s="58" t="s">
        <v>269</v>
      </c>
      <c r="O65" s="58" t="s">
        <v>270</v>
      </c>
      <c r="P65" s="58" t="s">
        <v>279</v>
      </c>
      <c r="Q65" s="79" t="s">
        <v>280</v>
      </c>
      <c r="R65" s="79" t="s">
        <v>281</v>
      </c>
      <c r="S65" s="56" t="s">
        <v>282</v>
      </c>
      <c r="T65" s="56" t="s">
        <v>80</v>
      </c>
      <c r="U65" s="25" t="s">
        <v>283</v>
      </c>
      <c r="V65" s="25" t="s">
        <v>283</v>
      </c>
      <c r="W65" s="87">
        <v>1</v>
      </c>
      <c r="X65" s="87">
        <v>3</v>
      </c>
      <c r="Y65" s="87">
        <v>4</v>
      </c>
      <c r="Z65" s="87">
        <v>4</v>
      </c>
      <c r="AA65" s="87">
        <v>6</v>
      </c>
      <c r="AB65" s="87">
        <v>7</v>
      </c>
      <c r="AC65" s="87">
        <v>7</v>
      </c>
      <c r="AD65" s="87">
        <v>9</v>
      </c>
      <c r="AE65" s="87">
        <v>10</v>
      </c>
      <c r="AF65" s="87">
        <v>11</v>
      </c>
      <c r="AG65" s="64" t="s">
        <v>304</v>
      </c>
      <c r="AH65" s="60" t="s">
        <v>82</v>
      </c>
      <c r="AI65" s="80" t="s">
        <v>385</v>
      </c>
      <c r="AJ65" s="81">
        <f>MIN($AM$155:$AM$159)</f>
        <v>45778</v>
      </c>
      <c r="AK65" s="81">
        <f>MAX($AN$155:$AN$159)</f>
        <v>46022</v>
      </c>
      <c r="AL65" s="64" t="s">
        <v>302</v>
      </c>
      <c r="AM65" s="81" cm="1">
        <f t="array" ref="AM65">DATE(2025,MATCH(TRUE,BM65:BX65&gt;0,0),1)</f>
        <v>45748</v>
      </c>
      <c r="AN65" s="81" cm="1">
        <f t="array" ref="AN65">EOMONTH(DATE(2025,IF(BX65&gt;0,12,MATCH(TRUE,_xlfn._xlws.SORT(BM65:BX65,1,-1)&gt;0,0)),1),0)</f>
        <v>46022</v>
      </c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8" t="str">
        <f t="shared" si="3"/>
        <v>73</v>
      </c>
      <c r="BG65" s="58">
        <v>730249</v>
      </c>
      <c r="BH65" s="64" t="s">
        <v>296</v>
      </c>
      <c r="BI65" s="27">
        <f>390000-25000-32000</f>
        <v>333000</v>
      </c>
      <c r="BJ65" s="67"/>
      <c r="BK65" s="67">
        <v>0</v>
      </c>
      <c r="BL65" s="3">
        <f>+BI65+BK65</f>
        <v>333000</v>
      </c>
      <c r="BM65" s="27"/>
      <c r="BN65" s="27"/>
      <c r="BO65" s="27"/>
      <c r="BP65" s="27">
        <v>60000</v>
      </c>
      <c r="BQ65" s="27"/>
      <c r="BR65" s="27"/>
      <c r="BS65" s="27">
        <v>30000</v>
      </c>
      <c r="BT65" s="27">
        <v>20000</v>
      </c>
      <c r="BU65" s="27"/>
      <c r="BV65" s="27">
        <v>40000</v>
      </c>
      <c r="BW65" s="27"/>
      <c r="BX65" s="27">
        <v>183000</v>
      </c>
      <c r="BY65" s="3">
        <f t="shared" si="4"/>
        <v>333000</v>
      </c>
      <c r="BZ65" s="3">
        <f t="shared" si="8"/>
        <v>0</v>
      </c>
    </row>
    <row r="66" spans="1:78" s="61" customFormat="1" ht="14.25" customHeight="1" x14ac:dyDescent="0.3">
      <c r="A66" s="58" t="s">
        <v>390</v>
      </c>
      <c r="B66" s="56" t="s">
        <v>138</v>
      </c>
      <c r="C66" s="56" t="s">
        <v>70</v>
      </c>
      <c r="D66" s="56" t="s">
        <v>71</v>
      </c>
      <c r="E66" s="56" t="s">
        <v>71</v>
      </c>
      <c r="F66" s="57" t="s">
        <v>72</v>
      </c>
      <c r="G66" s="56" t="s">
        <v>73</v>
      </c>
      <c r="H66" s="57" t="s">
        <v>74</v>
      </c>
      <c r="I66" s="56" t="s">
        <v>74</v>
      </c>
      <c r="J66" s="56" t="s">
        <v>75</v>
      </c>
      <c r="K66" s="57" t="s">
        <v>76</v>
      </c>
      <c r="L66" s="58" t="s">
        <v>74</v>
      </c>
      <c r="M66" s="58" t="s">
        <v>74</v>
      </c>
      <c r="N66" s="58" t="s">
        <v>74</v>
      </c>
      <c r="O66" s="58" t="s">
        <v>74</v>
      </c>
      <c r="P66" s="58" t="s">
        <v>74</v>
      </c>
      <c r="Q66" s="56" t="s">
        <v>77</v>
      </c>
      <c r="R66" s="56" t="s">
        <v>78</v>
      </c>
      <c r="S66" s="56" t="s">
        <v>79</v>
      </c>
      <c r="T66" s="56" t="s">
        <v>80</v>
      </c>
      <c r="U66" s="58"/>
      <c r="V66" s="59">
        <v>0.05</v>
      </c>
      <c r="W66" s="59">
        <v>0.08</v>
      </c>
      <c r="X66" s="59">
        <v>0.15</v>
      </c>
      <c r="Y66" s="59">
        <v>0.2</v>
      </c>
      <c r="Z66" s="59">
        <v>0.25</v>
      </c>
      <c r="AA66" s="59">
        <v>0.37</v>
      </c>
      <c r="AB66" s="59">
        <v>0.42</v>
      </c>
      <c r="AC66" s="59">
        <v>0.57999999999999996</v>
      </c>
      <c r="AD66" s="59">
        <v>0.67</v>
      </c>
      <c r="AE66" s="59">
        <v>1</v>
      </c>
      <c r="AF66" s="59"/>
      <c r="AG66" s="64" t="s">
        <v>81</v>
      </c>
      <c r="AH66" s="60" t="s">
        <v>82</v>
      </c>
      <c r="AI66" s="60" t="s">
        <v>370</v>
      </c>
      <c r="AJ66" s="81">
        <f>MIN($AM$60:$AM$119)</f>
        <v>45658</v>
      </c>
      <c r="AK66" s="81">
        <f>MAX($AN$60:$AN$119)</f>
        <v>46022</v>
      </c>
      <c r="AL66" s="56" t="s">
        <v>355</v>
      </c>
      <c r="AM66" s="81" cm="1">
        <f t="array" ref="AM66">DATE(2025,MATCH(TRUE,BM66:BX66&gt;0,0),1)</f>
        <v>45748</v>
      </c>
      <c r="AN66" s="81" cm="1">
        <f t="array" ref="AN66">EOMONTH(DATE(2025,IF(BX66&gt;0,12,MATCH(TRUE,_xlfn._xlws.SORT(BM66:BX66,1,-1)&gt;0,0)),1),0)</f>
        <v>45777</v>
      </c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63"/>
      <c r="BE66" s="63"/>
      <c r="BF66" s="58" t="str">
        <f t="shared" si="3"/>
        <v>53</v>
      </c>
      <c r="BG66" s="58">
        <v>530105</v>
      </c>
      <c r="BH66" s="64" t="s">
        <v>159</v>
      </c>
      <c r="BI66" s="3">
        <v>0</v>
      </c>
      <c r="BJ66" s="74"/>
      <c r="BK66" s="3">
        <v>600</v>
      </c>
      <c r="BL66" s="3">
        <v>600</v>
      </c>
      <c r="BM66" s="3"/>
      <c r="BN66" s="3"/>
      <c r="BO66" s="3"/>
      <c r="BP66" s="3">
        <v>600</v>
      </c>
      <c r="BQ66" s="3"/>
      <c r="BR66" s="3"/>
      <c r="BS66" s="3"/>
      <c r="BT66" s="3"/>
      <c r="BU66" s="3"/>
      <c r="BV66" s="3"/>
      <c r="BW66" s="3"/>
      <c r="BX66" s="3"/>
      <c r="BY66" s="3">
        <f t="shared" si="4"/>
        <v>600</v>
      </c>
      <c r="BZ66" s="3">
        <f t="shared" si="8"/>
        <v>0</v>
      </c>
    </row>
    <row r="67" spans="1:78" s="61" customFormat="1" ht="14.25" customHeight="1" x14ac:dyDescent="0.3">
      <c r="A67" s="58" t="s">
        <v>388</v>
      </c>
      <c r="B67" s="56" t="s">
        <v>399</v>
      </c>
      <c r="C67" s="56" t="s">
        <v>70</v>
      </c>
      <c r="D67" s="56" t="s">
        <v>71</v>
      </c>
      <c r="E67" s="56" t="s">
        <v>71</v>
      </c>
      <c r="F67" s="56" t="s">
        <v>72</v>
      </c>
      <c r="G67" s="56" t="s">
        <v>73</v>
      </c>
      <c r="H67" s="56" t="s">
        <v>74</v>
      </c>
      <c r="I67" s="56" t="s">
        <v>74</v>
      </c>
      <c r="J67" s="56" t="s">
        <v>75</v>
      </c>
      <c r="K67" s="57" t="s">
        <v>76</v>
      </c>
      <c r="L67" s="58" t="s">
        <v>74</v>
      </c>
      <c r="M67" s="58" t="s">
        <v>74</v>
      </c>
      <c r="N67" s="58" t="s">
        <v>74</v>
      </c>
      <c r="O67" s="58" t="s">
        <v>74</v>
      </c>
      <c r="P67" s="58" t="s">
        <v>74</v>
      </c>
      <c r="Q67" s="56" t="s">
        <v>77</v>
      </c>
      <c r="R67" s="56" t="s">
        <v>78</v>
      </c>
      <c r="S67" s="56" t="s">
        <v>79</v>
      </c>
      <c r="T67" s="56" t="s">
        <v>80</v>
      </c>
      <c r="U67" s="58"/>
      <c r="V67" s="59">
        <v>0.05</v>
      </c>
      <c r="W67" s="59">
        <v>0.08</v>
      </c>
      <c r="X67" s="59">
        <v>0.15</v>
      </c>
      <c r="Y67" s="59">
        <v>0.2</v>
      </c>
      <c r="Z67" s="59">
        <v>0.25</v>
      </c>
      <c r="AA67" s="59">
        <v>0.37</v>
      </c>
      <c r="AB67" s="59">
        <v>0.42</v>
      </c>
      <c r="AC67" s="59">
        <v>0.57999999999999996</v>
      </c>
      <c r="AD67" s="59">
        <v>0.67</v>
      </c>
      <c r="AE67" s="59">
        <v>1</v>
      </c>
      <c r="AF67" s="59"/>
      <c r="AG67" s="64" t="s">
        <v>81</v>
      </c>
      <c r="AH67" s="60" t="s">
        <v>82</v>
      </c>
      <c r="AI67" s="60" t="s">
        <v>370</v>
      </c>
      <c r="AJ67" s="81">
        <f>MIN($AM$60:$AM$119)</f>
        <v>45658</v>
      </c>
      <c r="AK67" s="81">
        <f>MAX($AN$60:$AN$119)</f>
        <v>46022</v>
      </c>
      <c r="AL67" s="64" t="s">
        <v>83</v>
      </c>
      <c r="AM67" s="81" cm="1">
        <f t="array" ref="AM67">DATE(2025,MATCH(TRUE,BM67:BX67&gt;0,0),1)</f>
        <v>45658</v>
      </c>
      <c r="AN67" s="81" cm="1">
        <f t="array" ref="AN67">EOMONTH(DATE(2025,IF(BX67&gt;0,12,MATCH(TRUE,_xlfn._xlws.SORT(BM67:BX67,1,-1)&gt;0,0)),1),0)</f>
        <v>46022</v>
      </c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8" t="str">
        <f t="shared" si="3"/>
        <v>58</v>
      </c>
      <c r="BG67" s="58">
        <v>580101</v>
      </c>
      <c r="BH67" s="64" t="s">
        <v>84</v>
      </c>
      <c r="BI67" s="3">
        <v>0</v>
      </c>
      <c r="BJ67" s="73"/>
      <c r="BK67" s="3">
        <v>20000</v>
      </c>
      <c r="BL67" s="3">
        <v>20000</v>
      </c>
      <c r="BM67" s="3">
        <v>1666.67</v>
      </c>
      <c r="BN67" s="3">
        <v>1666.67</v>
      </c>
      <c r="BO67" s="3">
        <v>1666.67</v>
      </c>
      <c r="BP67" s="3">
        <v>1666.67</v>
      </c>
      <c r="BQ67" s="3">
        <v>1666.67</v>
      </c>
      <c r="BR67" s="3">
        <v>1666.67</v>
      </c>
      <c r="BS67" s="3">
        <v>1666.67</v>
      </c>
      <c r="BT67" s="3">
        <v>1666.67</v>
      </c>
      <c r="BU67" s="3">
        <v>1666.67</v>
      </c>
      <c r="BV67" s="3">
        <v>1666.67</v>
      </c>
      <c r="BW67" s="3">
        <v>1666.67</v>
      </c>
      <c r="BX67" s="3">
        <v>1666.63</v>
      </c>
      <c r="BY67" s="3">
        <f t="shared" si="4"/>
        <v>20000.000000000004</v>
      </c>
      <c r="BZ67" s="3">
        <f t="shared" si="8"/>
        <v>0</v>
      </c>
    </row>
    <row r="68" spans="1:78" s="61" customFormat="1" ht="14.25" customHeight="1" x14ac:dyDescent="0.3">
      <c r="A68" s="58" t="s">
        <v>392</v>
      </c>
      <c r="B68" s="56" t="s">
        <v>190</v>
      </c>
      <c r="C68" s="56" t="s">
        <v>70</v>
      </c>
      <c r="D68" s="56" t="s">
        <v>71</v>
      </c>
      <c r="E68" s="56" t="s">
        <v>71</v>
      </c>
      <c r="F68" s="57" t="s">
        <v>72</v>
      </c>
      <c r="G68" s="56" t="s">
        <v>73</v>
      </c>
      <c r="H68" s="57" t="s">
        <v>74</v>
      </c>
      <c r="I68" s="56" t="s">
        <v>74</v>
      </c>
      <c r="J68" s="56" t="s">
        <v>75</v>
      </c>
      <c r="K68" s="57" t="s">
        <v>239</v>
      </c>
      <c r="L68" s="58" t="s">
        <v>74</v>
      </c>
      <c r="M68" s="58" t="s">
        <v>74</v>
      </c>
      <c r="N68" s="58" t="s">
        <v>74</v>
      </c>
      <c r="O68" s="58" t="s">
        <v>74</v>
      </c>
      <c r="P68" s="58" t="s">
        <v>74</v>
      </c>
      <c r="Q68" s="79" t="s">
        <v>240</v>
      </c>
      <c r="R68" s="79" t="s">
        <v>241</v>
      </c>
      <c r="S68" s="56" t="s">
        <v>242</v>
      </c>
      <c r="T68" s="57" t="s">
        <v>80</v>
      </c>
      <c r="U68" s="86">
        <v>1170</v>
      </c>
      <c r="V68" s="86">
        <v>2418</v>
      </c>
      <c r="W68" s="86">
        <v>3432</v>
      </c>
      <c r="X68" s="86">
        <v>4680</v>
      </c>
      <c r="Y68" s="86">
        <v>5928</v>
      </c>
      <c r="Z68" s="86">
        <v>7176</v>
      </c>
      <c r="AA68" s="86">
        <v>8346</v>
      </c>
      <c r="AB68" s="86">
        <v>9438</v>
      </c>
      <c r="AC68" s="86">
        <v>10724</v>
      </c>
      <c r="AD68" s="86">
        <v>12050</v>
      </c>
      <c r="AE68" s="86">
        <v>12986</v>
      </c>
      <c r="AF68" s="86">
        <v>14000</v>
      </c>
      <c r="AG68" s="56" t="s">
        <v>250</v>
      </c>
      <c r="AH68" s="60" t="s">
        <v>82</v>
      </c>
      <c r="AI68" s="56" t="s">
        <v>252</v>
      </c>
      <c r="AJ68" s="84">
        <f>MIN(AM68)</f>
        <v>45658</v>
      </c>
      <c r="AK68" s="84">
        <f>MAX(AN68)</f>
        <v>46022</v>
      </c>
      <c r="AL68" s="56" t="s">
        <v>252</v>
      </c>
      <c r="AM68" s="81" cm="1">
        <f t="array" ref="AM68">DATE(2025,MATCH(TRUE,BM68:BX68&gt;0,0),1)</f>
        <v>45658</v>
      </c>
      <c r="AN68" s="81" cm="1">
        <f t="array" ref="AN68">EOMONTH(DATE(2025,IF(BX68&gt;0,12,MATCH(TRUE,_xlfn._xlws.SORT(BM68:BX68,1,-1)&gt;0,0)),1),0)</f>
        <v>46022</v>
      </c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8"/>
      <c r="BG68" s="58" t="s">
        <v>74</v>
      </c>
      <c r="BH68" s="58" t="s">
        <v>74</v>
      </c>
      <c r="BI68" s="90" t="s">
        <v>74</v>
      </c>
      <c r="BJ68" s="90" t="s">
        <v>74</v>
      </c>
      <c r="BK68" s="90" t="s">
        <v>74</v>
      </c>
      <c r="BL68" s="90" t="s">
        <v>74</v>
      </c>
      <c r="BM68" s="90" t="s">
        <v>74</v>
      </c>
      <c r="BN68" s="90" t="s">
        <v>74</v>
      </c>
      <c r="BO68" s="90" t="s">
        <v>74</v>
      </c>
      <c r="BP68" s="90" t="s">
        <v>74</v>
      </c>
      <c r="BQ68" s="90" t="s">
        <v>74</v>
      </c>
      <c r="BR68" s="90" t="s">
        <v>74</v>
      </c>
      <c r="BS68" s="90" t="s">
        <v>74</v>
      </c>
      <c r="BT68" s="90" t="s">
        <v>74</v>
      </c>
      <c r="BU68" s="90" t="s">
        <v>74</v>
      </c>
      <c r="BV68" s="90" t="s">
        <v>74</v>
      </c>
      <c r="BW68" s="90" t="s">
        <v>74</v>
      </c>
      <c r="BX68" s="90" t="s">
        <v>74</v>
      </c>
      <c r="BY68" s="90" t="s">
        <v>74</v>
      </c>
      <c r="BZ68" s="3"/>
    </row>
    <row r="69" spans="1:78" s="61" customFormat="1" ht="14.25" customHeight="1" x14ac:dyDescent="0.3">
      <c r="A69" s="58" t="s">
        <v>390</v>
      </c>
      <c r="B69" s="56" t="s">
        <v>138</v>
      </c>
      <c r="C69" s="56" t="s">
        <v>70</v>
      </c>
      <c r="D69" s="56" t="s">
        <v>71</v>
      </c>
      <c r="E69" s="56" t="s">
        <v>71</v>
      </c>
      <c r="F69" s="57" t="s">
        <v>72</v>
      </c>
      <c r="G69" s="56" t="s">
        <v>73</v>
      </c>
      <c r="H69" s="57" t="s">
        <v>74</v>
      </c>
      <c r="I69" s="56" t="s">
        <v>74</v>
      </c>
      <c r="J69" s="56" t="s">
        <v>75</v>
      </c>
      <c r="K69" s="57" t="s">
        <v>76</v>
      </c>
      <c r="L69" s="58" t="s">
        <v>74</v>
      </c>
      <c r="M69" s="58" t="s">
        <v>74</v>
      </c>
      <c r="N69" s="58" t="s">
        <v>74</v>
      </c>
      <c r="O69" s="58" t="s">
        <v>74</v>
      </c>
      <c r="P69" s="58" t="s">
        <v>74</v>
      </c>
      <c r="Q69" s="56" t="s">
        <v>77</v>
      </c>
      <c r="R69" s="56" t="s">
        <v>78</v>
      </c>
      <c r="S69" s="56" t="s">
        <v>79</v>
      </c>
      <c r="T69" s="56" t="s">
        <v>80</v>
      </c>
      <c r="U69" s="58"/>
      <c r="V69" s="59">
        <v>0.05</v>
      </c>
      <c r="W69" s="59">
        <v>0.08</v>
      </c>
      <c r="X69" s="59">
        <v>0.15</v>
      </c>
      <c r="Y69" s="59">
        <v>0.2</v>
      </c>
      <c r="Z69" s="59">
        <v>0.25</v>
      </c>
      <c r="AA69" s="59">
        <v>0.37</v>
      </c>
      <c r="AB69" s="59">
        <v>0.42</v>
      </c>
      <c r="AC69" s="59">
        <v>0.57999999999999996</v>
      </c>
      <c r="AD69" s="59">
        <v>0.67</v>
      </c>
      <c r="AE69" s="59">
        <v>1</v>
      </c>
      <c r="AF69" s="59"/>
      <c r="AG69" s="64" t="s">
        <v>81</v>
      </c>
      <c r="AH69" s="60" t="s">
        <v>82</v>
      </c>
      <c r="AI69" s="60" t="s">
        <v>370</v>
      </c>
      <c r="AJ69" s="81">
        <f>MIN($AM$60:$AM$119)</f>
        <v>45658</v>
      </c>
      <c r="AK69" s="81">
        <f>MAX($AN$60:$AN$119)</f>
        <v>46022</v>
      </c>
      <c r="AL69" s="56" t="s">
        <v>160</v>
      </c>
      <c r="AM69" s="81" cm="1">
        <f t="array" ref="AM69">DATE(2025,MATCH(TRUE,BM69:BX69&gt;0,0),1)</f>
        <v>45992</v>
      </c>
      <c r="AN69" s="81" cm="1">
        <f t="array" ref="AN69">EOMONTH(DATE(2025,IF(BX69&gt;0,12,MATCH(TRUE,_xlfn._xlws.SORT(BM69:BX69,1,-1)&gt;0,0)),1),0)</f>
        <v>46022</v>
      </c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63"/>
      <c r="BE69" s="63"/>
      <c r="BF69" s="58" t="str">
        <f>MID(BG69,1,2)</f>
        <v>53</v>
      </c>
      <c r="BG69" s="58">
        <v>530106</v>
      </c>
      <c r="BH69" s="64" t="s">
        <v>161</v>
      </c>
      <c r="BI69" s="3">
        <v>0</v>
      </c>
      <c r="BJ69" s="74"/>
      <c r="BK69" s="3">
        <v>50</v>
      </c>
      <c r="BL69" s="3">
        <v>50</v>
      </c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>
        <v>50</v>
      </c>
      <c r="BY69" s="3">
        <f>SUBTOTAL(9,BM69:BX69)</f>
        <v>50</v>
      </c>
      <c r="BZ69" s="3">
        <f>+BL69-BY69</f>
        <v>0</v>
      </c>
    </row>
    <row r="70" spans="1:78" s="61" customFormat="1" ht="14.25" customHeight="1" x14ac:dyDescent="0.3">
      <c r="A70" s="58" t="s">
        <v>394</v>
      </c>
      <c r="B70" s="56" t="s">
        <v>203</v>
      </c>
      <c r="C70" s="56" t="s">
        <v>70</v>
      </c>
      <c r="D70" s="56" t="s">
        <v>71</v>
      </c>
      <c r="E70" s="56" t="s">
        <v>71</v>
      </c>
      <c r="F70" s="57" t="s">
        <v>72</v>
      </c>
      <c r="G70" s="56" t="s">
        <v>73</v>
      </c>
      <c r="H70" s="57" t="s">
        <v>74</v>
      </c>
      <c r="I70" s="56" t="s">
        <v>74</v>
      </c>
      <c r="J70" s="56" t="s">
        <v>75</v>
      </c>
      <c r="K70" s="57" t="s">
        <v>239</v>
      </c>
      <c r="L70" s="58" t="s">
        <v>74</v>
      </c>
      <c r="M70" s="58" t="s">
        <v>74</v>
      </c>
      <c r="N70" s="58" t="s">
        <v>74</v>
      </c>
      <c r="O70" s="58" t="s">
        <v>74</v>
      </c>
      <c r="P70" s="58" t="s">
        <v>74</v>
      </c>
      <c r="Q70" s="79" t="s">
        <v>240</v>
      </c>
      <c r="R70" s="79" t="s">
        <v>241</v>
      </c>
      <c r="S70" s="56" t="s">
        <v>242</v>
      </c>
      <c r="T70" s="57" t="s">
        <v>80</v>
      </c>
      <c r="U70" s="86">
        <v>1170</v>
      </c>
      <c r="V70" s="86">
        <v>2418</v>
      </c>
      <c r="W70" s="86">
        <v>3432</v>
      </c>
      <c r="X70" s="86">
        <v>4680</v>
      </c>
      <c r="Y70" s="86">
        <v>5928</v>
      </c>
      <c r="Z70" s="86">
        <v>7176</v>
      </c>
      <c r="AA70" s="86">
        <v>8346</v>
      </c>
      <c r="AB70" s="86">
        <v>9438</v>
      </c>
      <c r="AC70" s="86">
        <v>10724</v>
      </c>
      <c r="AD70" s="86">
        <v>12050</v>
      </c>
      <c r="AE70" s="86">
        <v>12986</v>
      </c>
      <c r="AF70" s="86">
        <v>14000</v>
      </c>
      <c r="AG70" s="56" t="s">
        <v>247</v>
      </c>
      <c r="AH70" s="60" t="s">
        <v>82</v>
      </c>
      <c r="AI70" s="56" t="s">
        <v>248</v>
      </c>
      <c r="AJ70" s="84">
        <f>MIN(AM70)</f>
        <v>45658</v>
      </c>
      <c r="AK70" s="84">
        <f>MAX(AN70)</f>
        <v>46022</v>
      </c>
      <c r="AL70" s="56" t="s">
        <v>249</v>
      </c>
      <c r="AM70" s="81" cm="1">
        <f t="array" ref="AM70">DATE(2025,MATCH(TRUE,BM70:BX70&gt;0,0),1)</f>
        <v>45658</v>
      </c>
      <c r="AN70" s="81" cm="1">
        <f t="array" ref="AN70">EOMONTH(DATE(2025,IF(BX70&gt;0,12,MATCH(TRUE,_xlfn._xlws.SORT(BM70:BX70,1,-1)&gt;0,0)),1),0)</f>
        <v>46022</v>
      </c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8"/>
      <c r="BG70" s="58" t="s">
        <v>74</v>
      </c>
      <c r="BH70" s="58" t="s">
        <v>74</v>
      </c>
      <c r="BI70" s="90" t="s">
        <v>74</v>
      </c>
      <c r="BJ70" s="90" t="s">
        <v>74</v>
      </c>
      <c r="BK70" s="90" t="s">
        <v>74</v>
      </c>
      <c r="BL70" s="90" t="s">
        <v>74</v>
      </c>
      <c r="BM70" s="90" t="s">
        <v>74</v>
      </c>
      <c r="BN70" s="90" t="s">
        <v>74</v>
      </c>
      <c r="BO70" s="90" t="s">
        <v>74</v>
      </c>
      <c r="BP70" s="90" t="s">
        <v>74</v>
      </c>
      <c r="BQ70" s="90" t="s">
        <v>74</v>
      </c>
      <c r="BR70" s="90" t="s">
        <v>74</v>
      </c>
      <c r="BS70" s="90" t="s">
        <v>74</v>
      </c>
      <c r="BT70" s="90" t="s">
        <v>74</v>
      </c>
      <c r="BU70" s="90" t="s">
        <v>74</v>
      </c>
      <c r="BV70" s="90" t="s">
        <v>74</v>
      </c>
      <c r="BW70" s="90" t="s">
        <v>74</v>
      </c>
      <c r="BX70" s="90" t="s">
        <v>74</v>
      </c>
      <c r="BY70" s="90" t="s">
        <v>74</v>
      </c>
      <c r="BZ70" s="3"/>
    </row>
    <row r="71" spans="1:78" s="61" customFormat="1" ht="14.25" customHeight="1" x14ac:dyDescent="0.3">
      <c r="A71" s="58" t="s">
        <v>395</v>
      </c>
      <c r="B71" s="56" t="s">
        <v>401</v>
      </c>
      <c r="C71" s="56" t="s">
        <v>70</v>
      </c>
      <c r="D71" s="56" t="s">
        <v>71</v>
      </c>
      <c r="E71" s="56" t="s">
        <v>71</v>
      </c>
      <c r="F71" s="57" t="s">
        <v>72</v>
      </c>
      <c r="G71" s="56" t="s">
        <v>73</v>
      </c>
      <c r="H71" s="57" t="s">
        <v>74</v>
      </c>
      <c r="I71" s="56" t="s">
        <v>74</v>
      </c>
      <c r="J71" s="56" t="s">
        <v>75</v>
      </c>
      <c r="K71" s="57" t="s">
        <v>239</v>
      </c>
      <c r="L71" s="58" t="s">
        <v>74</v>
      </c>
      <c r="M71" s="58" t="s">
        <v>74</v>
      </c>
      <c r="N71" s="58" t="s">
        <v>74</v>
      </c>
      <c r="O71" s="58" t="s">
        <v>74</v>
      </c>
      <c r="P71" s="58" t="s">
        <v>74</v>
      </c>
      <c r="Q71" s="79" t="s">
        <v>240</v>
      </c>
      <c r="R71" s="79" t="s">
        <v>241</v>
      </c>
      <c r="S71" s="56" t="s">
        <v>242</v>
      </c>
      <c r="T71" s="57" t="s">
        <v>80</v>
      </c>
      <c r="U71" s="86">
        <v>1170</v>
      </c>
      <c r="V71" s="86">
        <v>2418</v>
      </c>
      <c r="W71" s="86">
        <v>3432</v>
      </c>
      <c r="X71" s="86">
        <v>4680</v>
      </c>
      <c r="Y71" s="86">
        <v>5928</v>
      </c>
      <c r="Z71" s="86">
        <v>7176</v>
      </c>
      <c r="AA71" s="86">
        <v>8346</v>
      </c>
      <c r="AB71" s="86">
        <v>9438</v>
      </c>
      <c r="AC71" s="86">
        <v>10724</v>
      </c>
      <c r="AD71" s="86">
        <v>12050</v>
      </c>
      <c r="AE71" s="86">
        <v>12986</v>
      </c>
      <c r="AF71" s="86">
        <v>14000</v>
      </c>
      <c r="AG71" s="56" t="s">
        <v>243</v>
      </c>
      <c r="AH71" s="60" t="s">
        <v>82</v>
      </c>
      <c r="AI71" s="56" t="s">
        <v>374</v>
      </c>
      <c r="AJ71" s="81">
        <f>MIN(AM71)</f>
        <v>45658</v>
      </c>
      <c r="AK71" s="81">
        <f>MAX(AN71)</f>
        <v>46022</v>
      </c>
      <c r="AL71" s="56" t="s">
        <v>244</v>
      </c>
      <c r="AM71" s="81" cm="1">
        <f t="array" ref="AM71">DATE(2025,MATCH(TRUE,BM71:BX71&gt;0,0),1)</f>
        <v>45658</v>
      </c>
      <c r="AN71" s="81" cm="1">
        <f t="array" ref="AN71">EOMONTH(DATE(2025,IF(BX71&gt;0,12,MATCH(TRUE,_xlfn._xlws.SORT(BM71:BX71,1,-1)&gt;0,0)),1),0)</f>
        <v>46022</v>
      </c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8"/>
      <c r="BG71" s="58" t="s">
        <v>74</v>
      </c>
      <c r="BH71" s="58" t="s">
        <v>74</v>
      </c>
      <c r="BI71" s="90" t="s">
        <v>74</v>
      </c>
      <c r="BJ71" s="90" t="s">
        <v>74</v>
      </c>
      <c r="BK71" s="90" t="s">
        <v>74</v>
      </c>
      <c r="BL71" s="90" t="s">
        <v>74</v>
      </c>
      <c r="BM71" s="90" t="s">
        <v>74</v>
      </c>
      <c r="BN71" s="90" t="s">
        <v>74</v>
      </c>
      <c r="BO71" s="90" t="s">
        <v>74</v>
      </c>
      <c r="BP71" s="90" t="s">
        <v>74</v>
      </c>
      <c r="BQ71" s="90" t="s">
        <v>74</v>
      </c>
      <c r="BR71" s="90" t="s">
        <v>74</v>
      </c>
      <c r="BS71" s="90" t="s">
        <v>74</v>
      </c>
      <c r="BT71" s="90" t="s">
        <v>74</v>
      </c>
      <c r="BU71" s="90" t="s">
        <v>74</v>
      </c>
      <c r="BV71" s="90" t="s">
        <v>74</v>
      </c>
      <c r="BW71" s="90" t="s">
        <v>74</v>
      </c>
      <c r="BX71" s="90" t="s">
        <v>74</v>
      </c>
      <c r="BY71" s="90" t="s">
        <v>74</v>
      </c>
      <c r="BZ71" s="3"/>
    </row>
    <row r="72" spans="1:78" s="61" customFormat="1" ht="14.25" customHeight="1" x14ac:dyDescent="0.3">
      <c r="A72" s="58" t="s">
        <v>395</v>
      </c>
      <c r="B72" s="56" t="s">
        <v>401</v>
      </c>
      <c r="C72" s="56" t="s">
        <v>70</v>
      </c>
      <c r="D72" s="56" t="s">
        <v>71</v>
      </c>
      <c r="E72" s="56" t="s">
        <v>71</v>
      </c>
      <c r="F72" s="57" t="s">
        <v>262</v>
      </c>
      <c r="G72" s="56" t="s">
        <v>263</v>
      </c>
      <c r="H72" s="56" t="s">
        <v>264</v>
      </c>
      <c r="I72" s="56" t="s">
        <v>265</v>
      </c>
      <c r="J72" s="56" t="s">
        <v>266</v>
      </c>
      <c r="K72" s="57" t="s">
        <v>267</v>
      </c>
      <c r="L72" s="56" t="s">
        <v>268</v>
      </c>
      <c r="M72" s="58">
        <v>1</v>
      </c>
      <c r="N72" s="58" t="s">
        <v>269</v>
      </c>
      <c r="O72" s="58" t="s">
        <v>270</v>
      </c>
      <c r="P72" s="58" t="s">
        <v>279</v>
      </c>
      <c r="Q72" s="79" t="s">
        <v>280</v>
      </c>
      <c r="R72" s="79" t="s">
        <v>281</v>
      </c>
      <c r="S72" s="56" t="s">
        <v>282</v>
      </c>
      <c r="T72" s="56" t="s">
        <v>80</v>
      </c>
      <c r="U72" s="25" t="s">
        <v>283</v>
      </c>
      <c r="V72" s="25" t="s">
        <v>283</v>
      </c>
      <c r="W72" s="87">
        <v>1</v>
      </c>
      <c r="X72" s="87">
        <v>3</v>
      </c>
      <c r="Y72" s="87">
        <v>4</v>
      </c>
      <c r="Z72" s="87">
        <v>4</v>
      </c>
      <c r="AA72" s="87">
        <v>6</v>
      </c>
      <c r="AB72" s="87">
        <v>7</v>
      </c>
      <c r="AC72" s="87">
        <v>7</v>
      </c>
      <c r="AD72" s="87">
        <v>9</v>
      </c>
      <c r="AE72" s="87">
        <v>10</v>
      </c>
      <c r="AF72" s="87">
        <v>11</v>
      </c>
      <c r="AG72" s="64" t="s">
        <v>304</v>
      </c>
      <c r="AH72" s="60" t="s">
        <v>82</v>
      </c>
      <c r="AI72" s="64" t="s">
        <v>285</v>
      </c>
      <c r="AJ72" s="84">
        <f>MIN(AM72:AM74)</f>
        <v>45658</v>
      </c>
      <c r="AK72" s="84">
        <f>MAX(AN72:AN74)</f>
        <v>46022</v>
      </c>
      <c r="AL72" s="64" t="s">
        <v>286</v>
      </c>
      <c r="AM72" s="81" cm="1">
        <f t="array" ref="AM72">DATE(2025,MATCH(TRUE,BM72:BX72&gt;0,0),1)</f>
        <v>45809</v>
      </c>
      <c r="AN72" s="81" cm="1">
        <f t="array" ref="AN72">EOMONTH(DATE(2025,IF(BX72&gt;0,12,MATCH(TRUE,_xlfn._xlws.SORT(BM72:BX72,1,-1)&gt;0,0)),1),0)</f>
        <v>45838</v>
      </c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8" t="str">
        <f>MID(BG72,1,2)</f>
        <v>73</v>
      </c>
      <c r="BG72" s="58">
        <v>730601</v>
      </c>
      <c r="BH72" s="64" t="s">
        <v>287</v>
      </c>
      <c r="BI72" s="27">
        <v>40000</v>
      </c>
      <c r="BJ72" s="67"/>
      <c r="BK72" s="27">
        <v>0</v>
      </c>
      <c r="BL72" s="3">
        <f>+BI72+BK72</f>
        <v>40000</v>
      </c>
      <c r="BM72" s="27"/>
      <c r="BN72" s="27"/>
      <c r="BO72" s="27"/>
      <c r="BP72" s="27"/>
      <c r="BQ72" s="27"/>
      <c r="BR72" s="27">
        <v>20000</v>
      </c>
      <c r="BS72" s="27"/>
      <c r="BT72" s="27"/>
      <c r="BU72" s="27">
        <v>20000</v>
      </c>
      <c r="BV72" s="27"/>
      <c r="BW72" s="27"/>
      <c r="BX72" s="27"/>
      <c r="BY72" s="3">
        <f>SUBTOTAL(9,BM72:BX72)</f>
        <v>40000</v>
      </c>
      <c r="BZ72" s="3">
        <f>+BL72-BY72</f>
        <v>0</v>
      </c>
    </row>
    <row r="73" spans="1:78" s="61" customFormat="1" ht="14.25" customHeight="1" x14ac:dyDescent="0.3">
      <c r="A73" s="56" t="s">
        <v>397</v>
      </c>
      <c r="B73" s="56" t="s">
        <v>400</v>
      </c>
      <c r="C73" s="56" t="s">
        <v>70</v>
      </c>
      <c r="D73" s="56" t="s">
        <v>71</v>
      </c>
      <c r="E73" s="56" t="s">
        <v>71</v>
      </c>
      <c r="F73" s="57" t="s">
        <v>262</v>
      </c>
      <c r="G73" s="56" t="s">
        <v>263</v>
      </c>
      <c r="H73" s="56" t="s">
        <v>264</v>
      </c>
      <c r="I73" s="56" t="s">
        <v>265</v>
      </c>
      <c r="J73" s="56" t="s">
        <v>266</v>
      </c>
      <c r="K73" s="57" t="s">
        <v>267</v>
      </c>
      <c r="L73" s="56" t="s">
        <v>268</v>
      </c>
      <c r="M73" s="58">
        <v>1</v>
      </c>
      <c r="N73" s="58" t="s">
        <v>269</v>
      </c>
      <c r="O73" s="58" t="s">
        <v>270</v>
      </c>
      <c r="P73" s="58" t="s">
        <v>279</v>
      </c>
      <c r="Q73" s="79" t="s">
        <v>280</v>
      </c>
      <c r="R73" s="79" t="s">
        <v>281</v>
      </c>
      <c r="S73" s="56" t="s">
        <v>282</v>
      </c>
      <c r="T73" s="56" t="s">
        <v>80</v>
      </c>
      <c r="U73" s="25" t="s">
        <v>283</v>
      </c>
      <c r="V73" s="25" t="s">
        <v>283</v>
      </c>
      <c r="W73" s="87">
        <v>1</v>
      </c>
      <c r="X73" s="87">
        <v>3</v>
      </c>
      <c r="Y73" s="87">
        <v>4</v>
      </c>
      <c r="Z73" s="87">
        <v>4</v>
      </c>
      <c r="AA73" s="87">
        <v>6</v>
      </c>
      <c r="AB73" s="87">
        <v>7</v>
      </c>
      <c r="AC73" s="87">
        <v>7</v>
      </c>
      <c r="AD73" s="87">
        <v>9</v>
      </c>
      <c r="AE73" s="87">
        <v>10</v>
      </c>
      <c r="AF73" s="87">
        <v>11</v>
      </c>
      <c r="AG73" s="64" t="s">
        <v>304</v>
      </c>
      <c r="AH73" s="60" t="s">
        <v>82</v>
      </c>
      <c r="AI73" s="64" t="s">
        <v>285</v>
      </c>
      <c r="AJ73" s="84">
        <f>MIN(AM72:AM74)</f>
        <v>45658</v>
      </c>
      <c r="AK73" s="84">
        <f>MAX(AN72:AN74)</f>
        <v>46022</v>
      </c>
      <c r="AL73" s="64" t="s">
        <v>369</v>
      </c>
      <c r="AM73" s="81" cm="1">
        <f t="array" ref="AM73">DATE(2025,MATCH(TRUE,BM73:BX73&gt;0,0),1)</f>
        <v>45901</v>
      </c>
      <c r="AN73" s="81" cm="1">
        <f t="array" ref="AN73">EOMONTH(DATE(2025,IF(BX73&gt;0,12,MATCH(TRUE,_xlfn._xlws.SORT(BM73:BX73,1,-1)&gt;0,0)),1),0)</f>
        <v>45930</v>
      </c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8" t="str">
        <f>MID(BG73,1,2)</f>
        <v>73</v>
      </c>
      <c r="BG73" s="58">
        <v>730701</v>
      </c>
      <c r="BH73" s="56" t="s">
        <v>367</v>
      </c>
      <c r="BI73" s="75">
        <v>57000</v>
      </c>
      <c r="BJ73" s="67"/>
      <c r="BK73" s="27">
        <v>0</v>
      </c>
      <c r="BL73" s="75">
        <v>57000</v>
      </c>
      <c r="BM73" s="27"/>
      <c r="BN73" s="27"/>
      <c r="BO73" s="27"/>
      <c r="BP73" s="27"/>
      <c r="BQ73" s="27"/>
      <c r="BR73" s="27"/>
      <c r="BS73" s="27"/>
      <c r="BT73" s="27"/>
      <c r="BU73" s="27">
        <v>57000</v>
      </c>
      <c r="BV73" s="27">
        <v>0</v>
      </c>
      <c r="BW73" s="27"/>
      <c r="BX73" s="27"/>
      <c r="BY73" s="3">
        <f>SUBTOTAL(9,BM73:BX73)</f>
        <v>57000</v>
      </c>
      <c r="BZ73" s="3">
        <f>+BL73-BY73</f>
        <v>0</v>
      </c>
    </row>
    <row r="74" spans="1:78" s="61" customFormat="1" ht="14.25" customHeight="1" x14ac:dyDescent="0.3">
      <c r="A74" s="58" t="s">
        <v>395</v>
      </c>
      <c r="B74" s="56" t="s">
        <v>401</v>
      </c>
      <c r="C74" s="56" t="s">
        <v>70</v>
      </c>
      <c r="D74" s="56" t="s">
        <v>71</v>
      </c>
      <c r="E74" s="56" t="s">
        <v>71</v>
      </c>
      <c r="F74" s="57" t="s">
        <v>72</v>
      </c>
      <c r="G74" s="56" t="s">
        <v>73</v>
      </c>
      <c r="H74" s="57" t="s">
        <v>74</v>
      </c>
      <c r="I74" s="56" t="s">
        <v>74</v>
      </c>
      <c r="J74" s="56" t="s">
        <v>75</v>
      </c>
      <c r="K74" s="57" t="s">
        <v>239</v>
      </c>
      <c r="L74" s="58" t="s">
        <v>74</v>
      </c>
      <c r="M74" s="58" t="s">
        <v>74</v>
      </c>
      <c r="N74" s="58" t="s">
        <v>74</v>
      </c>
      <c r="O74" s="58" t="s">
        <v>74</v>
      </c>
      <c r="P74" s="58" t="s">
        <v>74</v>
      </c>
      <c r="Q74" s="79" t="s">
        <v>240</v>
      </c>
      <c r="R74" s="79" t="s">
        <v>241</v>
      </c>
      <c r="S74" s="56" t="s">
        <v>242</v>
      </c>
      <c r="T74" s="57" t="s">
        <v>80</v>
      </c>
      <c r="U74" s="86">
        <v>1170</v>
      </c>
      <c r="V74" s="86">
        <v>2418</v>
      </c>
      <c r="W74" s="86">
        <v>3432</v>
      </c>
      <c r="X74" s="86">
        <v>4680</v>
      </c>
      <c r="Y74" s="86">
        <v>5928</v>
      </c>
      <c r="Z74" s="86">
        <v>7176</v>
      </c>
      <c r="AA74" s="86">
        <v>8346</v>
      </c>
      <c r="AB74" s="86">
        <v>9438</v>
      </c>
      <c r="AC74" s="86">
        <v>10724</v>
      </c>
      <c r="AD74" s="86">
        <v>12050</v>
      </c>
      <c r="AE74" s="86">
        <v>12986</v>
      </c>
      <c r="AF74" s="86">
        <v>14000</v>
      </c>
      <c r="AG74" s="56" t="s">
        <v>243</v>
      </c>
      <c r="AH74" s="60" t="s">
        <v>82</v>
      </c>
      <c r="AI74" s="56" t="s">
        <v>375</v>
      </c>
      <c r="AJ74" s="84">
        <f>MIN(AM74)</f>
        <v>45658</v>
      </c>
      <c r="AK74" s="84">
        <f>MAX(AN74)</f>
        <v>46022</v>
      </c>
      <c r="AL74" s="56" t="s">
        <v>245</v>
      </c>
      <c r="AM74" s="81" cm="1">
        <f t="array" ref="AM74">DATE(2025,MATCH(TRUE,BM74:BX74&gt;0,0),1)</f>
        <v>45658</v>
      </c>
      <c r="AN74" s="81" cm="1">
        <f t="array" ref="AN74">EOMONTH(DATE(2025,IF(BX74&gt;0,12,MATCH(TRUE,_xlfn._xlws.SORT(BM74:BX74,1,-1)&gt;0,0)),1),0)</f>
        <v>46022</v>
      </c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8"/>
      <c r="BG74" s="58" t="s">
        <v>74</v>
      </c>
      <c r="BH74" s="58" t="s">
        <v>74</v>
      </c>
      <c r="BI74" s="90" t="s">
        <v>74</v>
      </c>
      <c r="BJ74" s="90" t="s">
        <v>74</v>
      </c>
      <c r="BK74" s="90" t="s">
        <v>74</v>
      </c>
      <c r="BL74" s="90" t="s">
        <v>74</v>
      </c>
      <c r="BM74" s="90" t="s">
        <v>74</v>
      </c>
      <c r="BN74" s="90" t="s">
        <v>74</v>
      </c>
      <c r="BO74" s="90" t="s">
        <v>74</v>
      </c>
      <c r="BP74" s="90" t="s">
        <v>74</v>
      </c>
      <c r="BQ74" s="90" t="s">
        <v>74</v>
      </c>
      <c r="BR74" s="90" t="s">
        <v>74</v>
      </c>
      <c r="BS74" s="90" t="s">
        <v>74</v>
      </c>
      <c r="BT74" s="90" t="s">
        <v>74</v>
      </c>
      <c r="BU74" s="90" t="s">
        <v>74</v>
      </c>
      <c r="BV74" s="90" t="s">
        <v>74</v>
      </c>
      <c r="BW74" s="90" t="s">
        <v>74</v>
      </c>
      <c r="BX74" s="90" t="s">
        <v>74</v>
      </c>
      <c r="BY74" s="90" t="s">
        <v>74</v>
      </c>
      <c r="BZ74" s="3"/>
    </row>
    <row r="75" spans="1:78" s="61" customFormat="1" ht="14.25" customHeight="1" x14ac:dyDescent="0.3">
      <c r="A75" s="58" t="s">
        <v>392</v>
      </c>
      <c r="B75" s="56" t="s">
        <v>190</v>
      </c>
      <c r="C75" s="56" t="s">
        <v>70</v>
      </c>
      <c r="D75" s="56" t="s">
        <v>71</v>
      </c>
      <c r="E75" s="56" t="s">
        <v>71</v>
      </c>
      <c r="F75" s="57" t="s">
        <v>72</v>
      </c>
      <c r="G75" s="56" t="s">
        <v>73</v>
      </c>
      <c r="H75" s="57" t="s">
        <v>74</v>
      </c>
      <c r="I75" s="56" t="s">
        <v>74</v>
      </c>
      <c r="J75" s="56" t="s">
        <v>75</v>
      </c>
      <c r="K75" s="57" t="s">
        <v>239</v>
      </c>
      <c r="L75" s="58" t="s">
        <v>74</v>
      </c>
      <c r="M75" s="58" t="s">
        <v>74</v>
      </c>
      <c r="N75" s="58" t="s">
        <v>74</v>
      </c>
      <c r="O75" s="58" t="s">
        <v>74</v>
      </c>
      <c r="P75" s="58" t="s">
        <v>74</v>
      </c>
      <c r="Q75" s="79" t="s">
        <v>240</v>
      </c>
      <c r="R75" s="79" t="s">
        <v>241</v>
      </c>
      <c r="S75" s="56" t="s">
        <v>242</v>
      </c>
      <c r="T75" s="57" t="s">
        <v>80</v>
      </c>
      <c r="U75" s="86">
        <v>1170</v>
      </c>
      <c r="V75" s="86">
        <v>2418</v>
      </c>
      <c r="W75" s="86">
        <v>3432</v>
      </c>
      <c r="X75" s="86">
        <v>4680</v>
      </c>
      <c r="Y75" s="86">
        <v>5928</v>
      </c>
      <c r="Z75" s="86">
        <v>7176</v>
      </c>
      <c r="AA75" s="86">
        <v>8346</v>
      </c>
      <c r="AB75" s="86">
        <v>9438</v>
      </c>
      <c r="AC75" s="86">
        <v>10724</v>
      </c>
      <c r="AD75" s="86">
        <v>12050</v>
      </c>
      <c r="AE75" s="86">
        <v>12986</v>
      </c>
      <c r="AF75" s="86">
        <v>14000</v>
      </c>
      <c r="AG75" s="56" t="s">
        <v>250</v>
      </c>
      <c r="AH75" s="60" t="s">
        <v>82</v>
      </c>
      <c r="AI75" s="56" t="s">
        <v>251</v>
      </c>
      <c r="AJ75" s="84">
        <f>MIN(AM75)</f>
        <v>45658</v>
      </c>
      <c r="AK75" s="84">
        <f>MAX(AN75)</f>
        <v>46022</v>
      </c>
      <c r="AL75" s="56" t="s">
        <v>251</v>
      </c>
      <c r="AM75" s="81" cm="1">
        <f t="array" ref="AM75">DATE(2025,MATCH(TRUE,BM75:BX75&gt;0,0),1)</f>
        <v>45658</v>
      </c>
      <c r="AN75" s="81" cm="1">
        <f t="array" ref="AN75">EOMONTH(DATE(2025,IF(BX75&gt;0,12,MATCH(TRUE,_xlfn._xlws.SORT(BM75:BX75,1,-1)&gt;0,0)),1),0)</f>
        <v>46022</v>
      </c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8"/>
      <c r="BG75" s="58" t="s">
        <v>74</v>
      </c>
      <c r="BH75" s="58" t="s">
        <v>74</v>
      </c>
      <c r="BI75" s="90" t="s">
        <v>74</v>
      </c>
      <c r="BJ75" s="90" t="s">
        <v>74</v>
      </c>
      <c r="BK75" s="90" t="s">
        <v>74</v>
      </c>
      <c r="BL75" s="90" t="s">
        <v>74</v>
      </c>
      <c r="BM75" s="90" t="s">
        <v>74</v>
      </c>
      <c r="BN75" s="90" t="s">
        <v>74</v>
      </c>
      <c r="BO75" s="90" t="s">
        <v>74</v>
      </c>
      <c r="BP75" s="90" t="s">
        <v>74</v>
      </c>
      <c r="BQ75" s="90" t="s">
        <v>74</v>
      </c>
      <c r="BR75" s="90" t="s">
        <v>74</v>
      </c>
      <c r="BS75" s="90" t="s">
        <v>74</v>
      </c>
      <c r="BT75" s="90" t="s">
        <v>74</v>
      </c>
      <c r="BU75" s="90" t="s">
        <v>74</v>
      </c>
      <c r="BV75" s="90" t="s">
        <v>74</v>
      </c>
      <c r="BW75" s="90" t="s">
        <v>74</v>
      </c>
      <c r="BX75" s="90" t="s">
        <v>74</v>
      </c>
      <c r="BY75" s="90" t="s">
        <v>74</v>
      </c>
      <c r="BZ75" s="3"/>
    </row>
    <row r="76" spans="1:78" s="61" customFormat="1" ht="14.25" customHeight="1" x14ac:dyDescent="0.3">
      <c r="A76" s="58" t="s">
        <v>393</v>
      </c>
      <c r="B76" s="56" t="s">
        <v>403</v>
      </c>
      <c r="C76" s="56" t="s">
        <v>70</v>
      </c>
      <c r="D76" s="56" t="s">
        <v>71</v>
      </c>
      <c r="E76" s="56" t="s">
        <v>71</v>
      </c>
      <c r="F76" s="56" t="s">
        <v>72</v>
      </c>
      <c r="G76" s="56" t="s">
        <v>73</v>
      </c>
      <c r="H76" s="56" t="s">
        <v>74</v>
      </c>
      <c r="I76" s="56" t="s">
        <v>74</v>
      </c>
      <c r="J76" s="56" t="s">
        <v>75</v>
      </c>
      <c r="K76" s="57" t="s">
        <v>174</v>
      </c>
      <c r="L76" s="58" t="s">
        <v>74</v>
      </c>
      <c r="M76" s="58" t="s">
        <v>74</v>
      </c>
      <c r="N76" s="58" t="s">
        <v>74</v>
      </c>
      <c r="O76" s="58" t="s">
        <v>74</v>
      </c>
      <c r="P76" s="58" t="s">
        <v>74</v>
      </c>
      <c r="Q76" s="56" t="s">
        <v>175</v>
      </c>
      <c r="R76" s="56" t="s">
        <v>303</v>
      </c>
      <c r="S76" s="56" t="s">
        <v>176</v>
      </c>
      <c r="T76" s="56" t="s">
        <v>177</v>
      </c>
      <c r="U76" s="59">
        <v>0.95</v>
      </c>
      <c r="V76" s="62">
        <v>0.95</v>
      </c>
      <c r="W76" s="24">
        <v>0.95</v>
      </c>
      <c r="X76" s="24">
        <v>0.95</v>
      </c>
      <c r="Y76" s="24">
        <v>0.95</v>
      </c>
      <c r="Z76" s="24">
        <v>0.95</v>
      </c>
      <c r="AA76" s="24">
        <v>0.95</v>
      </c>
      <c r="AB76" s="24">
        <v>0.95</v>
      </c>
      <c r="AC76" s="24">
        <v>0.95</v>
      </c>
      <c r="AD76" s="24">
        <v>0.95</v>
      </c>
      <c r="AE76" s="24">
        <v>0.95</v>
      </c>
      <c r="AF76" s="24">
        <v>0.95</v>
      </c>
      <c r="AG76" s="78" t="s">
        <v>373</v>
      </c>
      <c r="AH76" s="60" t="s">
        <v>82</v>
      </c>
      <c r="AI76" s="60" t="s">
        <v>178</v>
      </c>
      <c r="AJ76" s="81">
        <f>MIN($AM$161:$AM$165)</f>
        <v>45658</v>
      </c>
      <c r="AK76" s="81">
        <f>MAX($AN$161:$AN$165)</f>
        <v>46022</v>
      </c>
      <c r="AL76" s="64" t="s">
        <v>199</v>
      </c>
      <c r="AM76" s="81" cm="1">
        <f t="array" ref="AM76">DATE(2025,MATCH(TRUE,BM76:BX76&gt;0,0),1)</f>
        <v>45658</v>
      </c>
      <c r="AN76" s="81" cm="1">
        <f t="array" ref="AN76">EOMONTH(DATE(2025,IF(BX76&gt;0,12,MATCH(TRUE,_xlfn._xlws.SORT(BM76:BX76,1,-1)&gt;0,0)),1),0)</f>
        <v>46022</v>
      </c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8" t="str">
        <f>MID(BG76,1,2)</f>
        <v>67</v>
      </c>
      <c r="BG76" s="58">
        <v>670204</v>
      </c>
      <c r="BH76" s="64" t="s">
        <v>88</v>
      </c>
      <c r="BI76" s="3">
        <v>0</v>
      </c>
      <c r="BJ76" s="73"/>
      <c r="BK76" s="3">
        <v>1300</v>
      </c>
      <c r="BL76" s="3">
        <f>+BI76+BK76</f>
        <v>1300</v>
      </c>
      <c r="BM76" s="3">
        <v>108.33</v>
      </c>
      <c r="BN76" s="3">
        <v>108.33</v>
      </c>
      <c r="BO76" s="3">
        <v>108.33</v>
      </c>
      <c r="BP76" s="3">
        <v>108.33</v>
      </c>
      <c r="BQ76" s="3">
        <v>108.33</v>
      </c>
      <c r="BR76" s="3">
        <v>108.33</v>
      </c>
      <c r="BS76" s="3">
        <v>108.33</v>
      </c>
      <c r="BT76" s="3">
        <v>108.33</v>
      </c>
      <c r="BU76" s="3">
        <v>108.34</v>
      </c>
      <c r="BV76" s="3">
        <v>108.34</v>
      </c>
      <c r="BW76" s="3">
        <v>108.34</v>
      </c>
      <c r="BX76" s="3">
        <v>108.34</v>
      </c>
      <c r="BY76" s="3">
        <f t="shared" ref="BY76:BY102" si="9">SUBTOTAL(9,BM76:BX76)</f>
        <v>1300</v>
      </c>
      <c r="BZ76" s="3">
        <f t="shared" ref="BZ76:BZ102" si="10">+BL76-BY76</f>
        <v>0</v>
      </c>
    </row>
    <row r="77" spans="1:78" s="61" customFormat="1" ht="14.25" customHeight="1" x14ac:dyDescent="0.25">
      <c r="A77" s="76" t="s">
        <v>396</v>
      </c>
      <c r="B77" s="56" t="s">
        <v>211</v>
      </c>
      <c r="C77" s="56" t="s">
        <v>70</v>
      </c>
      <c r="D77" s="56" t="s">
        <v>71</v>
      </c>
      <c r="E77" s="56" t="s">
        <v>71</v>
      </c>
      <c r="F77" s="57" t="s">
        <v>72</v>
      </c>
      <c r="G77" s="56" t="s">
        <v>73</v>
      </c>
      <c r="H77" s="56" t="s">
        <v>74</v>
      </c>
      <c r="I77" s="56" t="s">
        <v>74</v>
      </c>
      <c r="J77" s="56" t="s">
        <v>75</v>
      </c>
      <c r="K77" s="57" t="s">
        <v>216</v>
      </c>
      <c r="L77" s="58" t="s">
        <v>74</v>
      </c>
      <c r="M77" s="58" t="s">
        <v>74</v>
      </c>
      <c r="N77" s="58" t="s">
        <v>74</v>
      </c>
      <c r="O77" s="58" t="s">
        <v>74</v>
      </c>
      <c r="P77" s="58" t="s">
        <v>74</v>
      </c>
      <c r="Q77" s="56" t="s">
        <v>217</v>
      </c>
      <c r="R77" s="56" t="s">
        <v>218</v>
      </c>
      <c r="S77" s="56" t="s">
        <v>219</v>
      </c>
      <c r="T77" s="57" t="s">
        <v>80</v>
      </c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66">
        <v>1</v>
      </c>
      <c r="AG77" s="64" t="s">
        <v>220</v>
      </c>
      <c r="AH77" s="60" t="s">
        <v>82</v>
      </c>
      <c r="AI77" s="60" t="s">
        <v>221</v>
      </c>
      <c r="AJ77" s="81">
        <f>MIN($AM$131:$AM$143)</f>
        <v>45658</v>
      </c>
      <c r="AK77" s="81">
        <f>MAX($AN$131:$AN$143)</f>
        <v>46022</v>
      </c>
      <c r="AL77" s="64" t="s">
        <v>327</v>
      </c>
      <c r="AM77" s="81" cm="1">
        <f t="array" ref="AM77">DATE(2025,MATCH(TRUE,BM77:BX77&gt;0,0),1)</f>
        <v>45658</v>
      </c>
      <c r="AN77" s="81" cm="1">
        <f t="array" ref="AN77">EOMONTH(DATE(2025,IF(BX77&gt;0,12,MATCH(TRUE,_xlfn._xlws.SORT(BM77:BX77,1,-1)&gt;0,0)),1),0)</f>
        <v>46022</v>
      </c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8" t="str">
        <f>MID(BG77,1,2)</f>
        <v>51</v>
      </c>
      <c r="BG77" s="58">
        <v>510306</v>
      </c>
      <c r="BH77" s="64" t="s">
        <v>234</v>
      </c>
      <c r="BI77" s="3">
        <v>0</v>
      </c>
      <c r="BJ77" s="67"/>
      <c r="BK77" s="27">
        <v>3974.3999999999996</v>
      </c>
      <c r="BL77" s="3">
        <v>3974.3999999999996</v>
      </c>
      <c r="BM77" s="27">
        <v>331.2</v>
      </c>
      <c r="BN77" s="27">
        <v>331.2</v>
      </c>
      <c r="BO77" s="27">
        <v>331.2</v>
      </c>
      <c r="BP77" s="27">
        <v>331.2</v>
      </c>
      <c r="BQ77" s="27">
        <v>331.2</v>
      </c>
      <c r="BR77" s="27">
        <v>331.2</v>
      </c>
      <c r="BS77" s="27">
        <v>331.2</v>
      </c>
      <c r="BT77" s="27">
        <v>331.2</v>
      </c>
      <c r="BU77" s="27">
        <v>331.2</v>
      </c>
      <c r="BV77" s="27">
        <v>331.2</v>
      </c>
      <c r="BW77" s="27">
        <v>331.2</v>
      </c>
      <c r="BX77" s="27">
        <v>331.2</v>
      </c>
      <c r="BY77" s="3">
        <f t="shared" si="9"/>
        <v>3974.3999999999992</v>
      </c>
      <c r="BZ77" s="3">
        <f t="shared" si="10"/>
        <v>0</v>
      </c>
    </row>
    <row r="78" spans="1:78" s="61" customFormat="1" ht="14.25" customHeight="1" x14ac:dyDescent="0.25">
      <c r="A78" s="76" t="s">
        <v>396</v>
      </c>
      <c r="B78" s="56" t="s">
        <v>211</v>
      </c>
      <c r="C78" s="56" t="s">
        <v>70</v>
      </c>
      <c r="D78" s="56" t="s">
        <v>71</v>
      </c>
      <c r="E78" s="56" t="s">
        <v>71</v>
      </c>
      <c r="F78" s="57" t="s">
        <v>72</v>
      </c>
      <c r="G78" s="56" t="s">
        <v>73</v>
      </c>
      <c r="H78" s="56" t="s">
        <v>74</v>
      </c>
      <c r="I78" s="56" t="s">
        <v>74</v>
      </c>
      <c r="J78" s="56" t="s">
        <v>75</v>
      </c>
      <c r="K78" s="57" t="s">
        <v>216</v>
      </c>
      <c r="L78" s="58" t="s">
        <v>74</v>
      </c>
      <c r="M78" s="58" t="s">
        <v>74</v>
      </c>
      <c r="N78" s="58" t="s">
        <v>74</v>
      </c>
      <c r="O78" s="58" t="s">
        <v>74</v>
      </c>
      <c r="P78" s="58" t="s">
        <v>74</v>
      </c>
      <c r="Q78" s="56" t="s">
        <v>217</v>
      </c>
      <c r="R78" s="56" t="s">
        <v>218</v>
      </c>
      <c r="S78" s="56" t="s">
        <v>219</v>
      </c>
      <c r="T78" s="57" t="s">
        <v>80</v>
      </c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66">
        <v>1</v>
      </c>
      <c r="AG78" s="64" t="s">
        <v>220</v>
      </c>
      <c r="AH78" s="60" t="s">
        <v>82</v>
      </c>
      <c r="AI78" s="60" t="s">
        <v>221</v>
      </c>
      <c r="AJ78" s="81">
        <f>MIN($AM$131:$AM$143)</f>
        <v>45658</v>
      </c>
      <c r="AK78" s="81">
        <f>MAX($AN$131:$AN$143)</f>
        <v>46022</v>
      </c>
      <c r="AL78" s="64" t="s">
        <v>321</v>
      </c>
      <c r="AM78" s="81" cm="1">
        <f t="array" ref="AM78">DATE(2025,MATCH(TRUE,BM78:BX78&gt;0,0),1)</f>
        <v>45658</v>
      </c>
      <c r="AN78" s="81" cm="1">
        <f t="array" ref="AN78">EOMONTH(DATE(2025,IF(BX78&gt;0,12,MATCH(TRUE,_xlfn._xlws.SORT(BM78:BX78,1,-1)&gt;0,0)),1),0)</f>
        <v>46022</v>
      </c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8" t="str">
        <f>MID(BG78,1,2)</f>
        <v>51</v>
      </c>
      <c r="BG78" s="58">
        <v>510601</v>
      </c>
      <c r="BH78" s="64" t="s">
        <v>228</v>
      </c>
      <c r="BI78" s="3">
        <v>0</v>
      </c>
      <c r="BJ78" s="67"/>
      <c r="BK78" s="27">
        <v>216958.46000000002</v>
      </c>
      <c r="BL78" s="3">
        <v>216958.46000000002</v>
      </c>
      <c r="BM78" s="27">
        <v>18079.87166666667</v>
      </c>
      <c r="BN78" s="27">
        <v>18079.87166666667</v>
      </c>
      <c r="BO78" s="27">
        <v>18079.87166666667</v>
      </c>
      <c r="BP78" s="27">
        <v>18079.87166666667</v>
      </c>
      <c r="BQ78" s="27">
        <v>18079.87166666667</v>
      </c>
      <c r="BR78" s="27">
        <v>18079.87166666667</v>
      </c>
      <c r="BS78" s="27">
        <v>18079.87166666667</v>
      </c>
      <c r="BT78" s="27">
        <v>18079.87166666667</v>
      </c>
      <c r="BU78" s="27">
        <v>18079.87166666667</v>
      </c>
      <c r="BV78" s="27">
        <v>18079.87166666667</v>
      </c>
      <c r="BW78" s="27">
        <v>18079.87166666667</v>
      </c>
      <c r="BX78" s="27">
        <v>18079.87166666667</v>
      </c>
      <c r="BY78" s="3">
        <f t="shared" si="9"/>
        <v>216958.46000000005</v>
      </c>
      <c r="BZ78" s="3">
        <f t="shared" si="10"/>
        <v>0</v>
      </c>
    </row>
    <row r="79" spans="1:78" s="61" customFormat="1" ht="14.25" customHeight="1" x14ac:dyDescent="0.25">
      <c r="A79" s="76" t="s">
        <v>396</v>
      </c>
      <c r="B79" s="56" t="s">
        <v>211</v>
      </c>
      <c r="C79" s="56" t="s">
        <v>70</v>
      </c>
      <c r="D79" s="56" t="s">
        <v>71</v>
      </c>
      <c r="E79" s="56" t="s">
        <v>71</v>
      </c>
      <c r="F79" s="57" t="s">
        <v>262</v>
      </c>
      <c r="G79" s="56" t="s">
        <v>263</v>
      </c>
      <c r="H79" s="56" t="s">
        <v>264</v>
      </c>
      <c r="I79" s="56" t="s">
        <v>265</v>
      </c>
      <c r="J79" s="56" t="s">
        <v>266</v>
      </c>
      <c r="K79" s="57" t="s">
        <v>267</v>
      </c>
      <c r="L79" s="56" t="s">
        <v>268</v>
      </c>
      <c r="M79" s="58">
        <v>1</v>
      </c>
      <c r="N79" s="58" t="s">
        <v>269</v>
      </c>
      <c r="O79" s="58" t="s">
        <v>270</v>
      </c>
      <c r="P79" s="58" t="s">
        <v>279</v>
      </c>
      <c r="Q79" s="79" t="s">
        <v>280</v>
      </c>
      <c r="R79" s="79" t="s">
        <v>281</v>
      </c>
      <c r="S79" s="56" t="s">
        <v>282</v>
      </c>
      <c r="T79" s="56" t="s">
        <v>80</v>
      </c>
      <c r="U79" s="25" t="s">
        <v>283</v>
      </c>
      <c r="V79" s="25" t="s">
        <v>283</v>
      </c>
      <c r="W79" s="87">
        <v>1</v>
      </c>
      <c r="X79" s="87">
        <v>3</v>
      </c>
      <c r="Y79" s="87">
        <v>4</v>
      </c>
      <c r="Z79" s="87">
        <v>4</v>
      </c>
      <c r="AA79" s="87">
        <v>6</v>
      </c>
      <c r="AB79" s="87">
        <v>7</v>
      </c>
      <c r="AC79" s="87">
        <v>7</v>
      </c>
      <c r="AD79" s="87">
        <v>9</v>
      </c>
      <c r="AE79" s="87">
        <v>10</v>
      </c>
      <c r="AF79" s="87">
        <v>11</v>
      </c>
      <c r="AG79" s="64" t="s">
        <v>304</v>
      </c>
      <c r="AH79" s="60" t="s">
        <v>82</v>
      </c>
      <c r="AI79" s="80" t="s">
        <v>386</v>
      </c>
      <c r="AJ79" s="81">
        <f>MIN(AM76:AM81)</f>
        <v>45658</v>
      </c>
      <c r="AK79" s="81">
        <f>MAX(AN76:AN81)</f>
        <v>46022</v>
      </c>
      <c r="AL79" s="64" t="s">
        <v>321</v>
      </c>
      <c r="AM79" s="81" cm="1">
        <f t="array" ref="AM79">DATE(2025,MATCH(TRUE,BM79:BX79&gt;0,0),1)</f>
        <v>45658</v>
      </c>
      <c r="AN79" s="81" cm="1">
        <f t="array" ref="AN79">EOMONTH(DATE(2025,IF(BX79&gt;0,12,MATCH(TRUE,_xlfn._xlws.SORT(BM79:BX79,1,-1)&gt;0,0)),1),0)</f>
        <v>46022</v>
      </c>
      <c r="AO79" s="58"/>
      <c r="AP79" s="58"/>
      <c r="AQ79" s="64"/>
      <c r="AR79" s="27"/>
      <c r="AS79" s="67"/>
      <c r="AT79" s="27"/>
      <c r="AU79" s="3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55" t="str">
        <f>+LEFT(BG79,2)</f>
        <v>71</v>
      </c>
      <c r="BG79" s="58">
        <v>710601</v>
      </c>
      <c r="BH79" s="64" t="s">
        <v>228</v>
      </c>
      <c r="BI79" s="3">
        <v>15422.74</v>
      </c>
      <c r="BJ79" s="67"/>
      <c r="BK79" s="67">
        <v>0</v>
      </c>
      <c r="BL79" s="3">
        <v>15422.74</v>
      </c>
      <c r="BM79" s="27">
        <v>1285.2283333333332</v>
      </c>
      <c r="BN79" s="27">
        <v>1285.2283333333332</v>
      </c>
      <c r="BO79" s="27">
        <v>1285.2283333333332</v>
      </c>
      <c r="BP79" s="27">
        <v>1285.2283333333332</v>
      </c>
      <c r="BQ79" s="27">
        <v>1285.2283333333332</v>
      </c>
      <c r="BR79" s="27">
        <v>1285.2283333333332</v>
      </c>
      <c r="BS79" s="27">
        <v>1285.2283333333332</v>
      </c>
      <c r="BT79" s="27">
        <v>1285.2283333333332</v>
      </c>
      <c r="BU79" s="27">
        <v>1285.2283333333332</v>
      </c>
      <c r="BV79" s="27">
        <v>1285.2283333333332</v>
      </c>
      <c r="BW79" s="27">
        <v>1285.2283333333332</v>
      </c>
      <c r="BX79" s="27">
        <v>1285.2283333333332</v>
      </c>
      <c r="BY79" s="3">
        <f t="shared" si="9"/>
        <v>15422.739999999996</v>
      </c>
      <c r="BZ79" s="3">
        <f t="shared" si="10"/>
        <v>0</v>
      </c>
    </row>
    <row r="80" spans="1:78" s="61" customFormat="1" ht="14.25" customHeight="1" x14ac:dyDescent="0.25">
      <c r="A80" s="76" t="s">
        <v>396</v>
      </c>
      <c r="B80" s="56" t="s">
        <v>211</v>
      </c>
      <c r="C80" s="56" t="s">
        <v>70</v>
      </c>
      <c r="D80" s="56" t="s">
        <v>71</v>
      </c>
      <c r="E80" s="56" t="s">
        <v>71</v>
      </c>
      <c r="F80" s="57" t="s">
        <v>72</v>
      </c>
      <c r="G80" s="56" t="s">
        <v>73</v>
      </c>
      <c r="H80" s="56" t="s">
        <v>74</v>
      </c>
      <c r="I80" s="56" t="s">
        <v>74</v>
      </c>
      <c r="J80" s="56" t="s">
        <v>75</v>
      </c>
      <c r="K80" s="57" t="s">
        <v>216</v>
      </c>
      <c r="L80" s="58" t="s">
        <v>74</v>
      </c>
      <c r="M80" s="58" t="s">
        <v>74</v>
      </c>
      <c r="N80" s="58" t="s">
        <v>74</v>
      </c>
      <c r="O80" s="58" t="s">
        <v>74</v>
      </c>
      <c r="P80" s="58" t="s">
        <v>74</v>
      </c>
      <c r="Q80" s="56" t="s">
        <v>217</v>
      </c>
      <c r="R80" s="56" t="s">
        <v>218</v>
      </c>
      <c r="S80" s="56" t="s">
        <v>219</v>
      </c>
      <c r="T80" s="57" t="s">
        <v>80</v>
      </c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66">
        <v>1</v>
      </c>
      <c r="AG80" s="64" t="s">
        <v>220</v>
      </c>
      <c r="AH80" s="60" t="s">
        <v>82</v>
      </c>
      <c r="AI80" s="60" t="s">
        <v>221</v>
      </c>
      <c r="AJ80" s="81">
        <f>MIN($AM$131:$AM$143)</f>
        <v>45658</v>
      </c>
      <c r="AK80" s="81">
        <f>MAX($AN$131:$AN$143)</f>
        <v>46022</v>
      </c>
      <c r="AL80" s="64" t="s">
        <v>326</v>
      </c>
      <c r="AM80" s="81" cm="1">
        <f t="array" ref="AM80">DATE(2025,MATCH(TRUE,BM80:BX80&gt;0,0),1)</f>
        <v>45658</v>
      </c>
      <c r="AN80" s="81" cm="1">
        <f t="array" ref="AN80">EOMONTH(DATE(2025,IF(BX80&gt;0,12,MATCH(TRUE,_xlfn._xlws.SORT(BM80:BX80,1,-1)&gt;0,0)),1),0)</f>
        <v>46022</v>
      </c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8" t="str">
        <f>MID(BG80,1,2)</f>
        <v>51</v>
      </c>
      <c r="BG80" s="58">
        <v>510304</v>
      </c>
      <c r="BH80" s="64" t="s">
        <v>233</v>
      </c>
      <c r="BI80" s="3">
        <v>0</v>
      </c>
      <c r="BJ80" s="67"/>
      <c r="BK80" s="27">
        <v>552</v>
      </c>
      <c r="BL80" s="3">
        <v>552</v>
      </c>
      <c r="BM80" s="27">
        <v>46</v>
      </c>
      <c r="BN80" s="27">
        <v>46</v>
      </c>
      <c r="BO80" s="27">
        <v>46</v>
      </c>
      <c r="BP80" s="27">
        <v>46</v>
      </c>
      <c r="BQ80" s="27">
        <v>46</v>
      </c>
      <c r="BR80" s="27">
        <v>46</v>
      </c>
      <c r="BS80" s="27">
        <v>46</v>
      </c>
      <c r="BT80" s="27">
        <v>46</v>
      </c>
      <c r="BU80" s="27">
        <v>46</v>
      </c>
      <c r="BV80" s="27">
        <v>46</v>
      </c>
      <c r="BW80" s="27">
        <v>46</v>
      </c>
      <c r="BX80" s="27">
        <v>46</v>
      </c>
      <c r="BY80" s="3">
        <f t="shared" si="9"/>
        <v>552</v>
      </c>
      <c r="BZ80" s="3">
        <f t="shared" si="10"/>
        <v>0</v>
      </c>
    </row>
    <row r="81" spans="1:78" s="61" customFormat="1" ht="14.25" customHeight="1" x14ac:dyDescent="0.25">
      <c r="A81" s="76" t="s">
        <v>396</v>
      </c>
      <c r="B81" s="56" t="s">
        <v>211</v>
      </c>
      <c r="C81" s="56" t="s">
        <v>70</v>
      </c>
      <c r="D81" s="56" t="s">
        <v>71</v>
      </c>
      <c r="E81" s="56" t="s">
        <v>71</v>
      </c>
      <c r="F81" s="57" t="s">
        <v>72</v>
      </c>
      <c r="G81" s="56" t="s">
        <v>73</v>
      </c>
      <c r="H81" s="56" t="s">
        <v>74</v>
      </c>
      <c r="I81" s="56" t="s">
        <v>74</v>
      </c>
      <c r="J81" s="56" t="s">
        <v>75</v>
      </c>
      <c r="K81" s="57" t="s">
        <v>216</v>
      </c>
      <c r="L81" s="58" t="s">
        <v>74</v>
      </c>
      <c r="M81" s="58" t="s">
        <v>74</v>
      </c>
      <c r="N81" s="58" t="s">
        <v>74</v>
      </c>
      <c r="O81" s="58" t="s">
        <v>74</v>
      </c>
      <c r="P81" s="58" t="s">
        <v>74</v>
      </c>
      <c r="Q81" s="56" t="s">
        <v>217</v>
      </c>
      <c r="R81" s="56" t="s">
        <v>218</v>
      </c>
      <c r="S81" s="56" t="s">
        <v>219</v>
      </c>
      <c r="T81" s="57" t="s">
        <v>80</v>
      </c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66">
        <v>1</v>
      </c>
      <c r="AG81" s="64" t="s">
        <v>220</v>
      </c>
      <c r="AH81" s="60" t="s">
        <v>82</v>
      </c>
      <c r="AI81" s="60" t="s">
        <v>221</v>
      </c>
      <c r="AJ81" s="81">
        <f>MIN($AM$131:$AM$143)</f>
        <v>45658</v>
      </c>
      <c r="AK81" s="81">
        <f>MAX($AN$131:$AN$143)</f>
        <v>46022</v>
      </c>
      <c r="AL81" s="64" t="s">
        <v>324</v>
      </c>
      <c r="AM81" s="81" cm="1">
        <f t="array" ref="AM81">DATE(2025,MATCH(TRUE,BM81:BX81&gt;0,0),1)</f>
        <v>45658</v>
      </c>
      <c r="AN81" s="81" cm="1">
        <f t="array" ref="AN81">EOMONTH(DATE(2025,IF(BX81&gt;0,12,MATCH(TRUE,_xlfn._xlws.SORT(BM81:BX81,1,-1)&gt;0,0)),1),0)</f>
        <v>46022</v>
      </c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8" t="str">
        <f>MID(BG81,1,2)</f>
        <v>51</v>
      </c>
      <c r="BG81" s="58">
        <v>510707</v>
      </c>
      <c r="BH81" s="64" t="s">
        <v>230</v>
      </c>
      <c r="BI81" s="3">
        <v>0</v>
      </c>
      <c r="BJ81" s="67"/>
      <c r="BK81" s="27">
        <v>33337.699999999997</v>
      </c>
      <c r="BL81" s="3">
        <v>33337.699999999997</v>
      </c>
      <c r="BM81" s="27">
        <v>2778.1416666666664</v>
      </c>
      <c r="BN81" s="27">
        <v>2778.1416666666664</v>
      </c>
      <c r="BO81" s="27">
        <v>2778.1416666666664</v>
      </c>
      <c r="BP81" s="27">
        <v>2778.1416666666664</v>
      </c>
      <c r="BQ81" s="27">
        <v>2778.1416666666664</v>
      </c>
      <c r="BR81" s="27">
        <v>2778.1416666666664</v>
      </c>
      <c r="BS81" s="27">
        <v>2778.1416666666664</v>
      </c>
      <c r="BT81" s="27">
        <v>2778.1416666666664</v>
      </c>
      <c r="BU81" s="27">
        <v>2778.1416666666664</v>
      </c>
      <c r="BV81" s="27">
        <v>2778.1416666666664</v>
      </c>
      <c r="BW81" s="27">
        <v>2778.1416666666664</v>
      </c>
      <c r="BX81" s="27">
        <v>2778.1416666666664</v>
      </c>
      <c r="BY81" s="3">
        <f t="shared" si="9"/>
        <v>33337.699999999997</v>
      </c>
      <c r="BZ81" s="3">
        <f t="shared" si="10"/>
        <v>0</v>
      </c>
    </row>
    <row r="82" spans="1:78" s="61" customFormat="1" ht="14.25" customHeight="1" x14ac:dyDescent="0.25">
      <c r="A82" s="76" t="s">
        <v>396</v>
      </c>
      <c r="B82" s="56" t="s">
        <v>211</v>
      </c>
      <c r="C82" s="56" t="s">
        <v>70</v>
      </c>
      <c r="D82" s="56" t="s">
        <v>71</v>
      </c>
      <c r="E82" s="56" t="s">
        <v>71</v>
      </c>
      <c r="F82" s="57" t="s">
        <v>262</v>
      </c>
      <c r="G82" s="56" t="s">
        <v>263</v>
      </c>
      <c r="H82" s="56" t="s">
        <v>264</v>
      </c>
      <c r="I82" s="56" t="s">
        <v>265</v>
      </c>
      <c r="J82" s="56" t="s">
        <v>266</v>
      </c>
      <c r="K82" s="57" t="s">
        <v>267</v>
      </c>
      <c r="L82" s="56" t="s">
        <v>268</v>
      </c>
      <c r="M82" s="58">
        <v>1</v>
      </c>
      <c r="N82" s="58" t="s">
        <v>269</v>
      </c>
      <c r="O82" s="58" t="s">
        <v>270</v>
      </c>
      <c r="P82" s="58" t="s">
        <v>279</v>
      </c>
      <c r="Q82" s="79" t="s">
        <v>280</v>
      </c>
      <c r="R82" s="79" t="s">
        <v>281</v>
      </c>
      <c r="S82" s="56" t="s">
        <v>282</v>
      </c>
      <c r="T82" s="56" t="s">
        <v>80</v>
      </c>
      <c r="U82" s="25" t="s">
        <v>283</v>
      </c>
      <c r="V82" s="25" t="s">
        <v>283</v>
      </c>
      <c r="W82" s="87">
        <v>1</v>
      </c>
      <c r="X82" s="87">
        <v>3</v>
      </c>
      <c r="Y82" s="87">
        <v>4</v>
      </c>
      <c r="Z82" s="87">
        <v>4</v>
      </c>
      <c r="AA82" s="87">
        <v>6</v>
      </c>
      <c r="AB82" s="87">
        <v>7</v>
      </c>
      <c r="AC82" s="87">
        <v>7</v>
      </c>
      <c r="AD82" s="87">
        <v>9</v>
      </c>
      <c r="AE82" s="87">
        <v>10</v>
      </c>
      <c r="AF82" s="87">
        <v>11</v>
      </c>
      <c r="AG82" s="64" t="s">
        <v>304</v>
      </c>
      <c r="AH82" s="60" t="s">
        <v>82</v>
      </c>
      <c r="AI82" s="80" t="s">
        <v>386</v>
      </c>
      <c r="AJ82" s="81">
        <f>MIN(AM77:AM82)</f>
        <v>45658</v>
      </c>
      <c r="AK82" s="81">
        <f>MAX(AN77:AN82)</f>
        <v>46022</v>
      </c>
      <c r="AL82" s="64" t="s">
        <v>324</v>
      </c>
      <c r="AM82" s="81" cm="1">
        <f t="array" ref="AM82">DATE(2025,MATCH(TRUE,BM82:BX82&gt;0,0),1)</f>
        <v>45658</v>
      </c>
      <c r="AN82" s="81" cm="1">
        <f t="array" ref="AN82">EOMONTH(DATE(2025,IF(BX82&gt;0,12,MATCH(TRUE,_xlfn._xlws.SORT(BM82:BX82,1,-1)&gt;0,0)),1),0)</f>
        <v>46022</v>
      </c>
      <c r="AO82" s="58"/>
      <c r="AP82" s="58"/>
      <c r="AQ82" s="64"/>
      <c r="AR82" s="27"/>
      <c r="AS82" s="67"/>
      <c r="AT82" s="27"/>
      <c r="AU82" s="3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55" t="str">
        <f>+LEFT(BG82,2)</f>
        <v>71</v>
      </c>
      <c r="BG82" s="58">
        <v>710707</v>
      </c>
      <c r="BH82" s="64" t="s">
        <v>230</v>
      </c>
      <c r="BI82" s="3">
        <v>5421.57</v>
      </c>
      <c r="BJ82" s="67"/>
      <c r="BK82" s="67">
        <v>0</v>
      </c>
      <c r="BL82" s="3">
        <v>5421.57</v>
      </c>
      <c r="BM82" s="27">
        <v>451.79749999999996</v>
      </c>
      <c r="BN82" s="27">
        <v>451.79749999999996</v>
      </c>
      <c r="BO82" s="27">
        <v>451.79749999999996</v>
      </c>
      <c r="BP82" s="27">
        <v>451.79749999999996</v>
      </c>
      <c r="BQ82" s="27">
        <v>451.79749999999996</v>
      </c>
      <c r="BR82" s="27">
        <v>451.79749999999996</v>
      </c>
      <c r="BS82" s="27">
        <v>451.79749999999996</v>
      </c>
      <c r="BT82" s="27">
        <v>451.79749999999996</v>
      </c>
      <c r="BU82" s="27">
        <v>451.79749999999996</v>
      </c>
      <c r="BV82" s="27">
        <v>451.79749999999996</v>
      </c>
      <c r="BW82" s="27">
        <v>451.79749999999996</v>
      </c>
      <c r="BX82" s="27">
        <v>451.79749999999996</v>
      </c>
      <c r="BY82" s="3">
        <f t="shared" si="9"/>
        <v>5421.57</v>
      </c>
      <c r="BZ82" s="3">
        <f t="shared" si="10"/>
        <v>0</v>
      </c>
    </row>
    <row r="83" spans="1:78" s="61" customFormat="1" ht="14.25" customHeight="1" x14ac:dyDescent="0.25">
      <c r="A83" s="76" t="s">
        <v>396</v>
      </c>
      <c r="B83" s="56" t="s">
        <v>211</v>
      </c>
      <c r="C83" s="56" t="s">
        <v>70</v>
      </c>
      <c r="D83" s="56" t="s">
        <v>71</v>
      </c>
      <c r="E83" s="56" t="s">
        <v>71</v>
      </c>
      <c r="F83" s="57" t="s">
        <v>72</v>
      </c>
      <c r="G83" s="56" t="s">
        <v>73</v>
      </c>
      <c r="H83" s="56" t="s">
        <v>74</v>
      </c>
      <c r="I83" s="56" t="s">
        <v>74</v>
      </c>
      <c r="J83" s="56" t="s">
        <v>75</v>
      </c>
      <c r="K83" s="57" t="s">
        <v>216</v>
      </c>
      <c r="L83" s="58" t="s">
        <v>74</v>
      </c>
      <c r="M83" s="58" t="s">
        <v>74</v>
      </c>
      <c r="N83" s="58" t="s">
        <v>74</v>
      </c>
      <c r="O83" s="58" t="s">
        <v>74</v>
      </c>
      <c r="P83" s="58" t="s">
        <v>74</v>
      </c>
      <c r="Q83" s="56" t="s">
        <v>217</v>
      </c>
      <c r="R83" s="56" t="s">
        <v>218</v>
      </c>
      <c r="S83" s="56" t="s">
        <v>219</v>
      </c>
      <c r="T83" s="57" t="s">
        <v>80</v>
      </c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66">
        <v>1</v>
      </c>
      <c r="AG83" s="64" t="s">
        <v>220</v>
      </c>
      <c r="AH83" s="60" t="s">
        <v>82</v>
      </c>
      <c r="AI83" s="60" t="s">
        <v>221</v>
      </c>
      <c r="AJ83" s="81">
        <f>MIN($AM$131:$AM$143)</f>
        <v>45658</v>
      </c>
      <c r="AK83" s="81">
        <f>MAX($AN$131:$AN$143)</f>
        <v>46022</v>
      </c>
      <c r="AL83" s="64" t="s">
        <v>317</v>
      </c>
      <c r="AM83" s="81" cm="1">
        <f t="array" ref="AM83">DATE(2025,MATCH(TRUE,BM83:BX83&gt;0,0),1)</f>
        <v>45658</v>
      </c>
      <c r="AN83" s="81" cm="1">
        <f t="array" ref="AN83">EOMONTH(DATE(2025,IF(BX83&gt;0,12,MATCH(TRUE,_xlfn._xlws.SORT(BM83:BX83,1,-1)&gt;0,0)),1),0)</f>
        <v>46022</v>
      </c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8" t="str">
        <f>MID(BG83,1,2)</f>
        <v>51</v>
      </c>
      <c r="BG83" s="58">
        <v>510204</v>
      </c>
      <c r="BH83" s="64" t="s">
        <v>224</v>
      </c>
      <c r="BI83" s="3">
        <v>0</v>
      </c>
      <c r="BJ83" s="67"/>
      <c r="BK83" s="27">
        <v>49400</v>
      </c>
      <c r="BL83" s="3">
        <v>49400</v>
      </c>
      <c r="BM83" s="27">
        <v>4116.666666666667</v>
      </c>
      <c r="BN83" s="27">
        <v>4116.666666666667</v>
      </c>
      <c r="BO83" s="27">
        <v>4116.666666666667</v>
      </c>
      <c r="BP83" s="27">
        <v>4116.666666666667</v>
      </c>
      <c r="BQ83" s="27">
        <v>4116.666666666667</v>
      </c>
      <c r="BR83" s="27">
        <v>4116.666666666667</v>
      </c>
      <c r="BS83" s="27">
        <v>4116.666666666667</v>
      </c>
      <c r="BT83" s="27">
        <v>4116.666666666667</v>
      </c>
      <c r="BU83" s="27">
        <v>4116.666666666667</v>
      </c>
      <c r="BV83" s="27">
        <v>4116.666666666667</v>
      </c>
      <c r="BW83" s="27">
        <v>4116.666666666667</v>
      </c>
      <c r="BX83" s="27">
        <v>4116.666666666667</v>
      </c>
      <c r="BY83" s="3">
        <f t="shared" si="9"/>
        <v>49399.999999999993</v>
      </c>
      <c r="BZ83" s="3">
        <f t="shared" si="10"/>
        <v>0</v>
      </c>
    </row>
    <row r="84" spans="1:78" s="61" customFormat="1" ht="14.25" customHeight="1" x14ac:dyDescent="0.25">
      <c r="A84" s="76" t="s">
        <v>396</v>
      </c>
      <c r="B84" s="56" t="s">
        <v>211</v>
      </c>
      <c r="C84" s="56" t="s">
        <v>70</v>
      </c>
      <c r="D84" s="56" t="s">
        <v>71</v>
      </c>
      <c r="E84" s="56" t="s">
        <v>71</v>
      </c>
      <c r="F84" s="57" t="s">
        <v>262</v>
      </c>
      <c r="G84" s="56" t="s">
        <v>263</v>
      </c>
      <c r="H84" s="56" t="s">
        <v>264</v>
      </c>
      <c r="I84" s="56" t="s">
        <v>265</v>
      </c>
      <c r="J84" s="56" t="s">
        <v>266</v>
      </c>
      <c r="K84" s="57" t="s">
        <v>267</v>
      </c>
      <c r="L84" s="56" t="s">
        <v>268</v>
      </c>
      <c r="M84" s="58">
        <v>1</v>
      </c>
      <c r="N84" s="58" t="s">
        <v>269</v>
      </c>
      <c r="O84" s="58" t="s">
        <v>270</v>
      </c>
      <c r="P84" s="58" t="s">
        <v>279</v>
      </c>
      <c r="Q84" s="79" t="s">
        <v>280</v>
      </c>
      <c r="R84" s="79" t="s">
        <v>281</v>
      </c>
      <c r="S84" s="56" t="s">
        <v>282</v>
      </c>
      <c r="T84" s="56" t="s">
        <v>80</v>
      </c>
      <c r="U84" s="25" t="s">
        <v>283</v>
      </c>
      <c r="V84" s="25" t="s">
        <v>283</v>
      </c>
      <c r="W84" s="87">
        <v>1</v>
      </c>
      <c r="X84" s="87">
        <v>3</v>
      </c>
      <c r="Y84" s="87">
        <v>4</v>
      </c>
      <c r="Z84" s="87">
        <v>4</v>
      </c>
      <c r="AA84" s="87">
        <v>6</v>
      </c>
      <c r="AB84" s="87">
        <v>7</v>
      </c>
      <c r="AC84" s="87">
        <v>7</v>
      </c>
      <c r="AD84" s="87">
        <v>9</v>
      </c>
      <c r="AE84" s="87">
        <v>10</v>
      </c>
      <c r="AF84" s="87">
        <v>11</v>
      </c>
      <c r="AG84" s="64" t="s">
        <v>304</v>
      </c>
      <c r="AH84" s="60" t="s">
        <v>82</v>
      </c>
      <c r="AI84" s="80" t="s">
        <v>386</v>
      </c>
      <c r="AJ84" s="81">
        <f>MIN(AM83:AM88)</f>
        <v>45658</v>
      </c>
      <c r="AK84" s="81">
        <f>MAX(AN83:AN88)</f>
        <v>46022</v>
      </c>
      <c r="AL84" s="64" t="s">
        <v>317</v>
      </c>
      <c r="AM84" s="81" cm="1">
        <f t="array" ref="AM84">DATE(2025,MATCH(TRUE,BM84:BX84&gt;0,0),1)</f>
        <v>45658</v>
      </c>
      <c r="AN84" s="81" cm="1">
        <f t="array" ref="AN84">EOMONTH(DATE(2025,IF(BX84&gt;0,12,MATCH(TRUE,_xlfn._xlws.SORT(BM84:BX84,1,-1)&gt;0,0)),1),0)</f>
        <v>46022</v>
      </c>
      <c r="AO84" s="58"/>
      <c r="AP84" s="58"/>
      <c r="AQ84" s="64"/>
      <c r="AR84" s="27"/>
      <c r="AS84" s="67"/>
      <c r="AT84" s="27"/>
      <c r="AU84" s="3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55" t="str">
        <f>+LEFT(BG84,2)</f>
        <v>71</v>
      </c>
      <c r="BG84" s="58">
        <v>710204</v>
      </c>
      <c r="BH84" s="64" t="s">
        <v>224</v>
      </c>
      <c r="BI84" s="3">
        <v>5700</v>
      </c>
      <c r="BJ84" s="67"/>
      <c r="BK84" s="67">
        <v>0</v>
      </c>
      <c r="BL84" s="3">
        <v>5700</v>
      </c>
      <c r="BM84" s="27">
        <v>475</v>
      </c>
      <c r="BN84" s="27">
        <v>475</v>
      </c>
      <c r="BO84" s="27">
        <v>475</v>
      </c>
      <c r="BP84" s="27">
        <v>475</v>
      </c>
      <c r="BQ84" s="27">
        <v>475</v>
      </c>
      <c r="BR84" s="27">
        <v>475</v>
      </c>
      <c r="BS84" s="27">
        <v>475</v>
      </c>
      <c r="BT84" s="27">
        <v>475</v>
      </c>
      <c r="BU84" s="27">
        <v>475</v>
      </c>
      <c r="BV84" s="27">
        <v>475</v>
      </c>
      <c r="BW84" s="27">
        <v>475</v>
      </c>
      <c r="BX84" s="27">
        <v>475</v>
      </c>
      <c r="BY84" s="3">
        <f t="shared" si="9"/>
        <v>5700</v>
      </c>
      <c r="BZ84" s="3">
        <f t="shared" si="10"/>
        <v>0</v>
      </c>
    </row>
    <row r="85" spans="1:78" s="61" customFormat="1" ht="14.25" customHeight="1" x14ac:dyDescent="0.25">
      <c r="A85" s="76" t="s">
        <v>396</v>
      </c>
      <c r="B85" s="56" t="s">
        <v>211</v>
      </c>
      <c r="C85" s="56" t="s">
        <v>70</v>
      </c>
      <c r="D85" s="56" t="s">
        <v>71</v>
      </c>
      <c r="E85" s="56" t="s">
        <v>71</v>
      </c>
      <c r="F85" s="57" t="s">
        <v>72</v>
      </c>
      <c r="G85" s="56" t="s">
        <v>73</v>
      </c>
      <c r="H85" s="56" t="s">
        <v>74</v>
      </c>
      <c r="I85" s="56" t="s">
        <v>74</v>
      </c>
      <c r="J85" s="56" t="s">
        <v>75</v>
      </c>
      <c r="K85" s="57" t="s">
        <v>216</v>
      </c>
      <c r="L85" s="58" t="s">
        <v>74</v>
      </c>
      <c r="M85" s="58" t="s">
        <v>74</v>
      </c>
      <c r="N85" s="58" t="s">
        <v>74</v>
      </c>
      <c r="O85" s="58" t="s">
        <v>74</v>
      </c>
      <c r="P85" s="58" t="s">
        <v>74</v>
      </c>
      <c r="Q85" s="56" t="s">
        <v>217</v>
      </c>
      <c r="R85" s="56" t="s">
        <v>218</v>
      </c>
      <c r="S85" s="56" t="s">
        <v>219</v>
      </c>
      <c r="T85" s="57" t="s">
        <v>80</v>
      </c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66">
        <v>1</v>
      </c>
      <c r="AG85" s="64" t="s">
        <v>220</v>
      </c>
      <c r="AH85" s="60" t="s">
        <v>82</v>
      </c>
      <c r="AI85" s="60" t="s">
        <v>221</v>
      </c>
      <c r="AJ85" s="81">
        <f>MIN($AM$131:$AM$143)</f>
        <v>45658</v>
      </c>
      <c r="AK85" s="81">
        <f>MAX($AN$131:$AN$143)</f>
        <v>46022</v>
      </c>
      <c r="AL85" s="64" t="s">
        <v>316</v>
      </c>
      <c r="AM85" s="81" cm="1">
        <f t="array" ref="AM85">DATE(2025,MATCH(TRUE,BM85:BX85&gt;0,0),1)</f>
        <v>45658</v>
      </c>
      <c r="AN85" s="81" cm="1">
        <f t="array" ref="AN85">EOMONTH(DATE(2025,IF(BX85&gt;0,12,MATCH(TRUE,_xlfn._xlws.SORT(BM85:BX85,1,-1)&gt;0,0)),1),0)</f>
        <v>46022</v>
      </c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8" t="str">
        <f>MID(BG85,1,2)</f>
        <v>51</v>
      </c>
      <c r="BG85" s="58">
        <v>510203</v>
      </c>
      <c r="BH85" s="64" t="s">
        <v>223</v>
      </c>
      <c r="BI85" s="3">
        <v>0</v>
      </c>
      <c r="BJ85" s="67"/>
      <c r="BK85" s="27">
        <v>155068.08000000002</v>
      </c>
      <c r="BL85" s="3">
        <v>155068.08000000002</v>
      </c>
      <c r="BM85" s="27">
        <v>12922.340000000002</v>
      </c>
      <c r="BN85" s="27">
        <v>12922.340000000002</v>
      </c>
      <c r="BO85" s="27">
        <v>12922.340000000002</v>
      </c>
      <c r="BP85" s="27">
        <v>12922.340000000002</v>
      </c>
      <c r="BQ85" s="27">
        <v>12922.340000000002</v>
      </c>
      <c r="BR85" s="27">
        <v>12922.340000000002</v>
      </c>
      <c r="BS85" s="27">
        <v>12922.340000000002</v>
      </c>
      <c r="BT85" s="27">
        <v>12922.340000000002</v>
      </c>
      <c r="BU85" s="27">
        <v>12922.340000000002</v>
      </c>
      <c r="BV85" s="27">
        <v>12922.340000000002</v>
      </c>
      <c r="BW85" s="27">
        <v>12922.340000000002</v>
      </c>
      <c r="BX85" s="27">
        <v>12922.340000000002</v>
      </c>
      <c r="BY85" s="3">
        <f t="shared" si="9"/>
        <v>155068.07999999999</v>
      </c>
      <c r="BZ85" s="3">
        <f t="shared" si="10"/>
        <v>0</v>
      </c>
    </row>
    <row r="86" spans="1:78" s="61" customFormat="1" ht="14.25" customHeight="1" x14ac:dyDescent="0.25">
      <c r="A86" s="76" t="s">
        <v>396</v>
      </c>
      <c r="B86" s="56" t="s">
        <v>211</v>
      </c>
      <c r="C86" s="56" t="s">
        <v>70</v>
      </c>
      <c r="D86" s="56" t="s">
        <v>71</v>
      </c>
      <c r="E86" s="56" t="s">
        <v>71</v>
      </c>
      <c r="F86" s="57" t="s">
        <v>262</v>
      </c>
      <c r="G86" s="56" t="s">
        <v>263</v>
      </c>
      <c r="H86" s="56" t="s">
        <v>264</v>
      </c>
      <c r="I86" s="56" t="s">
        <v>265</v>
      </c>
      <c r="J86" s="56" t="s">
        <v>266</v>
      </c>
      <c r="K86" s="57" t="s">
        <v>267</v>
      </c>
      <c r="L86" s="56" t="s">
        <v>268</v>
      </c>
      <c r="M86" s="58">
        <v>1</v>
      </c>
      <c r="N86" s="58" t="s">
        <v>269</v>
      </c>
      <c r="O86" s="58" t="s">
        <v>270</v>
      </c>
      <c r="P86" s="58" t="s">
        <v>279</v>
      </c>
      <c r="Q86" s="79" t="s">
        <v>280</v>
      </c>
      <c r="R86" s="79" t="s">
        <v>281</v>
      </c>
      <c r="S86" s="56" t="s">
        <v>282</v>
      </c>
      <c r="T86" s="56" t="s">
        <v>80</v>
      </c>
      <c r="U86" s="25" t="s">
        <v>283</v>
      </c>
      <c r="V86" s="25" t="s">
        <v>283</v>
      </c>
      <c r="W86" s="87">
        <v>1</v>
      </c>
      <c r="X86" s="87">
        <v>3</v>
      </c>
      <c r="Y86" s="87">
        <v>4</v>
      </c>
      <c r="Z86" s="87">
        <v>4</v>
      </c>
      <c r="AA86" s="87">
        <v>6</v>
      </c>
      <c r="AB86" s="87">
        <v>7</v>
      </c>
      <c r="AC86" s="87">
        <v>7</v>
      </c>
      <c r="AD86" s="87">
        <v>9</v>
      </c>
      <c r="AE86" s="87">
        <v>10</v>
      </c>
      <c r="AF86" s="87">
        <v>11</v>
      </c>
      <c r="AG86" s="64" t="s">
        <v>304</v>
      </c>
      <c r="AH86" s="60" t="s">
        <v>82</v>
      </c>
      <c r="AI86" s="80" t="s">
        <v>386</v>
      </c>
      <c r="AJ86" s="81">
        <f>MIN(AM86:AM91)</f>
        <v>45658</v>
      </c>
      <c r="AK86" s="81">
        <f>MAX(AN86:AN91)</f>
        <v>46022</v>
      </c>
      <c r="AL86" s="64" t="s">
        <v>316</v>
      </c>
      <c r="AM86" s="81" cm="1">
        <f t="array" ref="AM86">DATE(2025,MATCH(TRUE,BM86:BX86&gt;0,0),1)</f>
        <v>45658</v>
      </c>
      <c r="AN86" s="81" cm="1">
        <f t="array" ref="AN86">EOMONTH(DATE(2025,IF(BX86&gt;0,12,MATCH(TRUE,_xlfn._xlws.SORT(BM86:BX86,1,-1)&gt;0,0)),1),0)</f>
        <v>46022</v>
      </c>
      <c r="AO86" s="58"/>
      <c r="AP86" s="58"/>
      <c r="AQ86" s="64"/>
      <c r="AR86" s="27"/>
      <c r="AS86" s="67"/>
      <c r="AT86" s="27"/>
      <c r="AU86" s="3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55" t="str">
        <f>+LEFT(BG86,2)</f>
        <v>71</v>
      </c>
      <c r="BG86" s="58">
        <v>710203</v>
      </c>
      <c r="BH86" s="64" t="s">
        <v>223</v>
      </c>
      <c r="BI86" s="3">
        <v>11032</v>
      </c>
      <c r="BJ86" s="67"/>
      <c r="BK86" s="67">
        <v>0</v>
      </c>
      <c r="BL86" s="3">
        <v>11032</v>
      </c>
      <c r="BM86" s="27">
        <v>919.33333333333337</v>
      </c>
      <c r="BN86" s="27">
        <v>919.33333333333337</v>
      </c>
      <c r="BO86" s="27">
        <v>919.33333333333337</v>
      </c>
      <c r="BP86" s="27">
        <v>919.33333333333337</v>
      </c>
      <c r="BQ86" s="27">
        <v>919.33333333333337</v>
      </c>
      <c r="BR86" s="27">
        <v>919.33333333333337</v>
      </c>
      <c r="BS86" s="27">
        <v>919.33333333333337</v>
      </c>
      <c r="BT86" s="27">
        <v>919.33333333333337</v>
      </c>
      <c r="BU86" s="27">
        <v>919.33333333333337</v>
      </c>
      <c r="BV86" s="27">
        <v>919.33333333333337</v>
      </c>
      <c r="BW86" s="27">
        <v>919.33333333333337</v>
      </c>
      <c r="BX86" s="27">
        <v>919.33333333333337</v>
      </c>
      <c r="BY86" s="3">
        <f t="shared" si="9"/>
        <v>11032.000000000002</v>
      </c>
      <c r="BZ86" s="3">
        <f t="shared" si="10"/>
        <v>0</v>
      </c>
    </row>
    <row r="87" spans="1:78" s="61" customFormat="1" ht="14.25" customHeight="1" x14ac:dyDescent="0.25">
      <c r="A87" s="76" t="s">
        <v>396</v>
      </c>
      <c r="B87" s="56" t="s">
        <v>211</v>
      </c>
      <c r="C87" s="56" t="s">
        <v>70</v>
      </c>
      <c r="D87" s="56" t="s">
        <v>71</v>
      </c>
      <c r="E87" s="56" t="s">
        <v>71</v>
      </c>
      <c r="F87" s="57" t="s">
        <v>72</v>
      </c>
      <c r="G87" s="56" t="s">
        <v>73</v>
      </c>
      <c r="H87" s="56" t="s">
        <v>74</v>
      </c>
      <c r="I87" s="56" t="s">
        <v>74</v>
      </c>
      <c r="J87" s="56" t="s">
        <v>75</v>
      </c>
      <c r="K87" s="57" t="s">
        <v>216</v>
      </c>
      <c r="L87" s="58" t="s">
        <v>74</v>
      </c>
      <c r="M87" s="58" t="s">
        <v>74</v>
      </c>
      <c r="N87" s="58" t="s">
        <v>74</v>
      </c>
      <c r="O87" s="58" t="s">
        <v>74</v>
      </c>
      <c r="P87" s="58" t="s">
        <v>74</v>
      </c>
      <c r="Q87" s="56" t="s">
        <v>217</v>
      </c>
      <c r="R87" s="56" t="s">
        <v>218</v>
      </c>
      <c r="S87" s="56" t="s">
        <v>219</v>
      </c>
      <c r="T87" s="57" t="s">
        <v>80</v>
      </c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66">
        <v>1</v>
      </c>
      <c r="AG87" s="64" t="s">
        <v>220</v>
      </c>
      <c r="AH87" s="60" t="s">
        <v>82</v>
      </c>
      <c r="AI87" s="60" t="s">
        <v>221</v>
      </c>
      <c r="AJ87" s="81">
        <f>MIN($AM$131:$AM$143)</f>
        <v>45658</v>
      </c>
      <c r="AK87" s="81">
        <f>MAX($AN$131:$AN$143)</f>
        <v>46022</v>
      </c>
      <c r="AL87" s="64" t="s">
        <v>320</v>
      </c>
      <c r="AM87" s="81" cm="1">
        <f t="array" ref="AM87">DATE(2025,MATCH(TRUE,BM87:BX87&gt;0,0),1)</f>
        <v>45658</v>
      </c>
      <c r="AN87" s="81" cm="1">
        <f t="array" ref="AN87">EOMONTH(DATE(2025,IF(BX87&gt;0,12,MATCH(TRUE,_xlfn._xlws.SORT(BM87:BX87,1,-1)&gt;0,0)),1),0)</f>
        <v>46022</v>
      </c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8" t="str">
        <f>MID(BG87,1,2)</f>
        <v>51</v>
      </c>
      <c r="BG87" s="58">
        <v>510513</v>
      </c>
      <c r="BH87" s="64" t="s">
        <v>227</v>
      </c>
      <c r="BI87" s="3">
        <v>0</v>
      </c>
      <c r="BJ87" s="67"/>
      <c r="BK87" s="27">
        <v>11269</v>
      </c>
      <c r="BL87" s="3">
        <v>11269</v>
      </c>
      <c r="BM87" s="27">
        <v>939.08333333333337</v>
      </c>
      <c r="BN87" s="27">
        <v>939.08333333333337</v>
      </c>
      <c r="BO87" s="27">
        <v>939.08333333333337</v>
      </c>
      <c r="BP87" s="27">
        <v>939.08333333333337</v>
      </c>
      <c r="BQ87" s="27">
        <v>939.08333333333337</v>
      </c>
      <c r="BR87" s="27">
        <v>939.08333333333337</v>
      </c>
      <c r="BS87" s="27">
        <v>939.08333333333337</v>
      </c>
      <c r="BT87" s="27">
        <v>939.08333333333337</v>
      </c>
      <c r="BU87" s="27">
        <v>939.08333333333337</v>
      </c>
      <c r="BV87" s="27">
        <v>939.08333333333337</v>
      </c>
      <c r="BW87" s="27">
        <v>939.08333333333337</v>
      </c>
      <c r="BX87" s="27">
        <v>939.08333333333337</v>
      </c>
      <c r="BY87" s="3">
        <f t="shared" si="9"/>
        <v>11269.000000000002</v>
      </c>
      <c r="BZ87" s="3">
        <f t="shared" si="10"/>
        <v>0</v>
      </c>
    </row>
    <row r="88" spans="1:78" s="61" customFormat="1" ht="14.25" customHeight="1" x14ac:dyDescent="0.25">
      <c r="A88" s="76" t="s">
        <v>396</v>
      </c>
      <c r="B88" s="56" t="s">
        <v>211</v>
      </c>
      <c r="C88" s="56" t="s">
        <v>70</v>
      </c>
      <c r="D88" s="56" t="s">
        <v>71</v>
      </c>
      <c r="E88" s="56" t="s">
        <v>71</v>
      </c>
      <c r="F88" s="57" t="s">
        <v>72</v>
      </c>
      <c r="G88" s="56" t="s">
        <v>73</v>
      </c>
      <c r="H88" s="56" t="s">
        <v>74</v>
      </c>
      <c r="I88" s="56" t="s">
        <v>74</v>
      </c>
      <c r="J88" s="56" t="s">
        <v>75</v>
      </c>
      <c r="K88" s="57" t="s">
        <v>216</v>
      </c>
      <c r="L88" s="58" t="s">
        <v>74</v>
      </c>
      <c r="M88" s="58" t="s">
        <v>74</v>
      </c>
      <c r="N88" s="58" t="s">
        <v>74</v>
      </c>
      <c r="O88" s="58" t="s">
        <v>74</v>
      </c>
      <c r="P88" s="58" t="s">
        <v>74</v>
      </c>
      <c r="Q88" s="56" t="s">
        <v>217</v>
      </c>
      <c r="R88" s="56" t="s">
        <v>218</v>
      </c>
      <c r="S88" s="56" t="s">
        <v>219</v>
      </c>
      <c r="T88" s="57" t="s">
        <v>80</v>
      </c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66">
        <v>1</v>
      </c>
      <c r="AG88" s="64" t="s">
        <v>220</v>
      </c>
      <c r="AH88" s="60" t="s">
        <v>82</v>
      </c>
      <c r="AI88" s="60" t="s">
        <v>221</v>
      </c>
      <c r="AJ88" s="81">
        <f>MIN($AM$131:$AM$143)</f>
        <v>45658</v>
      </c>
      <c r="AK88" s="81">
        <f>MAX($AN$131:$AN$143)</f>
        <v>46022</v>
      </c>
      <c r="AL88" s="64" t="s">
        <v>322</v>
      </c>
      <c r="AM88" s="81" cm="1">
        <f t="array" ref="AM88">DATE(2025,MATCH(TRUE,BM88:BX88&gt;0,0),1)</f>
        <v>45658</v>
      </c>
      <c r="AN88" s="81" cm="1">
        <f t="array" ref="AN88">EOMONTH(DATE(2025,IF(BX88&gt;0,12,MATCH(TRUE,_xlfn._xlws.SORT(BM88:BX88,1,-1)&gt;0,0)),1),0)</f>
        <v>46022</v>
      </c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8" t="str">
        <f>MID(BG88,1,2)</f>
        <v>51</v>
      </c>
      <c r="BG88" s="58">
        <v>510602</v>
      </c>
      <c r="BH88" s="64" t="s">
        <v>229</v>
      </c>
      <c r="BI88" s="3">
        <v>0</v>
      </c>
      <c r="BJ88" s="67"/>
      <c r="BK88" s="27">
        <v>155006.04999999999</v>
      </c>
      <c r="BL88" s="3">
        <v>155006.04999999999</v>
      </c>
      <c r="BM88" s="27">
        <v>12917.170833333332</v>
      </c>
      <c r="BN88" s="27">
        <v>12917.170833333332</v>
      </c>
      <c r="BO88" s="27">
        <v>12917.170833333332</v>
      </c>
      <c r="BP88" s="27">
        <v>12917.170833333332</v>
      </c>
      <c r="BQ88" s="27">
        <v>12917.170833333332</v>
      </c>
      <c r="BR88" s="27">
        <v>12917.170833333332</v>
      </c>
      <c r="BS88" s="27">
        <v>12917.170833333332</v>
      </c>
      <c r="BT88" s="27">
        <v>12917.170833333332</v>
      </c>
      <c r="BU88" s="27">
        <v>12917.170833333332</v>
      </c>
      <c r="BV88" s="27">
        <v>12917.170833333332</v>
      </c>
      <c r="BW88" s="27">
        <v>12917.170833333332</v>
      </c>
      <c r="BX88" s="27">
        <v>12917.170833333332</v>
      </c>
      <c r="BY88" s="3">
        <f t="shared" si="9"/>
        <v>155006.05000000002</v>
      </c>
      <c r="BZ88" s="3">
        <f t="shared" si="10"/>
        <v>0</v>
      </c>
    </row>
    <row r="89" spans="1:78" s="61" customFormat="1" ht="14.25" customHeight="1" x14ac:dyDescent="0.25">
      <c r="A89" s="76" t="s">
        <v>396</v>
      </c>
      <c r="B89" s="56" t="s">
        <v>211</v>
      </c>
      <c r="C89" s="56" t="s">
        <v>70</v>
      </c>
      <c r="D89" s="56" t="s">
        <v>71</v>
      </c>
      <c r="E89" s="56" t="s">
        <v>71</v>
      </c>
      <c r="F89" s="57" t="s">
        <v>262</v>
      </c>
      <c r="G89" s="56" t="s">
        <v>263</v>
      </c>
      <c r="H89" s="56" t="s">
        <v>264</v>
      </c>
      <c r="I89" s="56" t="s">
        <v>265</v>
      </c>
      <c r="J89" s="56" t="s">
        <v>266</v>
      </c>
      <c r="K89" s="57" t="s">
        <v>267</v>
      </c>
      <c r="L89" s="56" t="s">
        <v>268</v>
      </c>
      <c r="M89" s="58">
        <v>1</v>
      </c>
      <c r="N89" s="58" t="s">
        <v>269</v>
      </c>
      <c r="O89" s="58" t="s">
        <v>270</v>
      </c>
      <c r="P89" s="58" t="s">
        <v>279</v>
      </c>
      <c r="Q89" s="79" t="s">
        <v>280</v>
      </c>
      <c r="R89" s="79" t="s">
        <v>281</v>
      </c>
      <c r="S89" s="56" t="s">
        <v>282</v>
      </c>
      <c r="T89" s="56" t="s">
        <v>80</v>
      </c>
      <c r="U89" s="25" t="s">
        <v>283</v>
      </c>
      <c r="V89" s="25" t="s">
        <v>283</v>
      </c>
      <c r="W89" s="87">
        <v>1</v>
      </c>
      <c r="X89" s="87">
        <v>3</v>
      </c>
      <c r="Y89" s="87">
        <v>4</v>
      </c>
      <c r="Z89" s="87">
        <v>4</v>
      </c>
      <c r="AA89" s="87">
        <v>6</v>
      </c>
      <c r="AB89" s="87">
        <v>7</v>
      </c>
      <c r="AC89" s="87">
        <v>7</v>
      </c>
      <c r="AD89" s="87">
        <v>9</v>
      </c>
      <c r="AE89" s="87">
        <v>10</v>
      </c>
      <c r="AF89" s="87">
        <v>11</v>
      </c>
      <c r="AG89" s="64" t="s">
        <v>304</v>
      </c>
      <c r="AH89" s="60" t="s">
        <v>82</v>
      </c>
      <c r="AI89" s="80" t="s">
        <v>386</v>
      </c>
      <c r="AJ89" s="81">
        <f>MIN(AM85:AM90)</f>
        <v>45658</v>
      </c>
      <c r="AK89" s="81">
        <f>MAX(AN85:AN90)</f>
        <v>46022</v>
      </c>
      <c r="AL89" s="64" t="s">
        <v>322</v>
      </c>
      <c r="AM89" s="81" cm="1">
        <f t="array" ref="AM89">DATE(2025,MATCH(TRUE,BM89:BX89&gt;0,0),1)</f>
        <v>45658</v>
      </c>
      <c r="AN89" s="81" cm="1">
        <f t="array" ref="AN89">EOMONTH(DATE(2025,IF(BX89&gt;0,12,MATCH(TRUE,_xlfn._xlws.SORT(BM89:BX89,1,-1)&gt;0,0)),1),0)</f>
        <v>46022</v>
      </c>
      <c r="AO89" s="58"/>
      <c r="AP89" s="58"/>
      <c r="AQ89" s="64"/>
      <c r="AR89" s="27"/>
      <c r="AS89" s="67"/>
      <c r="AT89" s="27"/>
      <c r="AU89" s="3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55" t="str">
        <f>+LEFT(BG89,2)</f>
        <v>71</v>
      </c>
      <c r="BG89" s="58">
        <v>710602</v>
      </c>
      <c r="BH89" s="64" t="s">
        <v>229</v>
      </c>
      <c r="BI89" s="3">
        <v>11027.59</v>
      </c>
      <c r="BJ89" s="67"/>
      <c r="BK89" s="67">
        <v>0</v>
      </c>
      <c r="BL89" s="3">
        <v>11027.59</v>
      </c>
      <c r="BM89" s="27">
        <v>918.96583333333331</v>
      </c>
      <c r="BN89" s="27">
        <v>918.96583333333331</v>
      </c>
      <c r="BO89" s="27">
        <v>918.96583333333331</v>
      </c>
      <c r="BP89" s="27">
        <v>918.96583333333331</v>
      </c>
      <c r="BQ89" s="27">
        <v>918.96583333333331</v>
      </c>
      <c r="BR89" s="27">
        <v>918.96583333333331</v>
      </c>
      <c r="BS89" s="27">
        <v>918.96583333333331</v>
      </c>
      <c r="BT89" s="27">
        <v>918.96583333333331</v>
      </c>
      <c r="BU89" s="27">
        <v>918.96583333333331</v>
      </c>
      <c r="BV89" s="27">
        <v>918.96583333333331</v>
      </c>
      <c r="BW89" s="27">
        <v>918.96583333333331</v>
      </c>
      <c r="BX89" s="27">
        <v>918.96583333333331</v>
      </c>
      <c r="BY89" s="3">
        <f t="shared" si="9"/>
        <v>11027.590000000002</v>
      </c>
      <c r="BZ89" s="3">
        <f t="shared" si="10"/>
        <v>0</v>
      </c>
    </row>
    <row r="90" spans="1:78" s="61" customFormat="1" ht="14.25" customHeight="1" x14ac:dyDescent="0.25">
      <c r="A90" s="76" t="s">
        <v>396</v>
      </c>
      <c r="B90" s="56" t="s">
        <v>211</v>
      </c>
      <c r="C90" s="56" t="s">
        <v>70</v>
      </c>
      <c r="D90" s="56" t="s">
        <v>71</v>
      </c>
      <c r="E90" s="56" t="s">
        <v>71</v>
      </c>
      <c r="F90" s="57" t="s">
        <v>72</v>
      </c>
      <c r="G90" s="56" t="s">
        <v>73</v>
      </c>
      <c r="H90" s="56" t="s">
        <v>74</v>
      </c>
      <c r="I90" s="56" t="s">
        <v>74</v>
      </c>
      <c r="J90" s="56" t="s">
        <v>75</v>
      </c>
      <c r="K90" s="57" t="s">
        <v>216</v>
      </c>
      <c r="L90" s="58" t="s">
        <v>74</v>
      </c>
      <c r="M90" s="58" t="s">
        <v>74</v>
      </c>
      <c r="N90" s="58" t="s">
        <v>74</v>
      </c>
      <c r="O90" s="58" t="s">
        <v>74</v>
      </c>
      <c r="P90" s="58" t="s">
        <v>74</v>
      </c>
      <c r="Q90" s="56" t="s">
        <v>217</v>
      </c>
      <c r="R90" s="56" t="s">
        <v>218</v>
      </c>
      <c r="S90" s="56" t="s">
        <v>219</v>
      </c>
      <c r="T90" s="57" t="s">
        <v>80</v>
      </c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66">
        <v>1</v>
      </c>
      <c r="AG90" s="64" t="s">
        <v>220</v>
      </c>
      <c r="AH90" s="60" t="s">
        <v>82</v>
      </c>
      <c r="AI90" s="60" t="s">
        <v>221</v>
      </c>
      <c r="AJ90" s="81">
        <f>MIN($AM$131:$AM$143)</f>
        <v>45658</v>
      </c>
      <c r="AK90" s="81">
        <f>MAX($AN$131:$AN$143)</f>
        <v>46022</v>
      </c>
      <c r="AL90" s="64" t="s">
        <v>323</v>
      </c>
      <c r="AM90" s="81" cm="1">
        <f t="array" ref="AM90">DATE(2025,MATCH(TRUE,BM90:BX90&gt;0,0),1)</f>
        <v>45658</v>
      </c>
      <c r="AN90" s="81" cm="1">
        <f t="array" ref="AN90">EOMONTH(DATE(2025,IF(BX90&gt;0,12,MATCH(TRUE,_xlfn._xlws.SORT(BM90:BX90,1,-1)&gt;0,0)),1),0)</f>
        <v>46022</v>
      </c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8" t="str">
        <f>MID(BG90,1,2)</f>
        <v>51</v>
      </c>
      <c r="BG90" s="58">
        <v>510509</v>
      </c>
      <c r="BH90" s="64" t="s">
        <v>231</v>
      </c>
      <c r="BI90" s="3">
        <v>0</v>
      </c>
      <c r="BJ90" s="67"/>
      <c r="BK90" s="27">
        <v>75626</v>
      </c>
      <c r="BL90" s="3">
        <v>75626</v>
      </c>
      <c r="BM90" s="27">
        <v>6302.166666666667</v>
      </c>
      <c r="BN90" s="27">
        <v>6302.166666666667</v>
      </c>
      <c r="BO90" s="27">
        <v>6302.166666666667</v>
      </c>
      <c r="BP90" s="27">
        <v>6302.166666666667</v>
      </c>
      <c r="BQ90" s="27">
        <v>6302.166666666667</v>
      </c>
      <c r="BR90" s="27">
        <v>6302.166666666667</v>
      </c>
      <c r="BS90" s="27">
        <v>6302.166666666667</v>
      </c>
      <c r="BT90" s="27">
        <v>6302.166666666667</v>
      </c>
      <c r="BU90" s="27">
        <v>6302.166666666667</v>
      </c>
      <c r="BV90" s="27">
        <v>6302.166666666667</v>
      </c>
      <c r="BW90" s="27">
        <v>6302.166666666667</v>
      </c>
      <c r="BX90" s="27">
        <v>6302.166666666667</v>
      </c>
      <c r="BY90" s="3">
        <f t="shared" si="9"/>
        <v>75626</v>
      </c>
      <c r="BZ90" s="3">
        <f t="shared" si="10"/>
        <v>0</v>
      </c>
    </row>
    <row r="91" spans="1:78" s="61" customFormat="1" ht="14.25" customHeight="1" x14ac:dyDescent="0.25">
      <c r="A91" s="76" t="s">
        <v>396</v>
      </c>
      <c r="B91" s="56" t="s">
        <v>211</v>
      </c>
      <c r="C91" s="56" t="s">
        <v>70</v>
      </c>
      <c r="D91" s="56" t="s">
        <v>71</v>
      </c>
      <c r="E91" s="56" t="s">
        <v>71</v>
      </c>
      <c r="F91" s="57" t="s">
        <v>72</v>
      </c>
      <c r="G91" s="56" t="s">
        <v>73</v>
      </c>
      <c r="H91" s="56" t="s">
        <v>74</v>
      </c>
      <c r="I91" s="56" t="s">
        <v>74</v>
      </c>
      <c r="J91" s="56" t="s">
        <v>75</v>
      </c>
      <c r="K91" s="57" t="s">
        <v>216</v>
      </c>
      <c r="L91" s="58" t="s">
        <v>74</v>
      </c>
      <c r="M91" s="58" t="s">
        <v>74</v>
      </c>
      <c r="N91" s="58" t="s">
        <v>74</v>
      </c>
      <c r="O91" s="58" t="s">
        <v>74</v>
      </c>
      <c r="P91" s="58" t="s">
        <v>74</v>
      </c>
      <c r="Q91" s="56" t="s">
        <v>217</v>
      </c>
      <c r="R91" s="56" t="s">
        <v>218</v>
      </c>
      <c r="S91" s="56" t="s">
        <v>219</v>
      </c>
      <c r="T91" s="57" t="s">
        <v>80</v>
      </c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66">
        <v>1</v>
      </c>
      <c r="AG91" s="64" t="s">
        <v>220</v>
      </c>
      <c r="AH91" s="60" t="s">
        <v>82</v>
      </c>
      <c r="AI91" s="60" t="s">
        <v>221</v>
      </c>
      <c r="AJ91" s="81">
        <f>MIN($AM$131:$AM$143)</f>
        <v>45658</v>
      </c>
      <c r="AK91" s="81">
        <f>MAX($AN$131:$AN$143)</f>
        <v>46022</v>
      </c>
      <c r="AL91" s="64" t="s">
        <v>315</v>
      </c>
      <c r="AM91" s="81" cm="1">
        <f t="array" ref="AM91">DATE(2025,MATCH(TRUE,BM91:BX91&gt;0,0),1)</f>
        <v>45658</v>
      </c>
      <c r="AN91" s="81" cm="1">
        <f t="array" ref="AN91">EOMONTH(DATE(2025,IF(BX91&gt;0,12,MATCH(TRUE,_xlfn._xlws.SORT(BM91:BX91,1,-1)&gt;0,0)),1),0)</f>
        <v>46022</v>
      </c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8" t="str">
        <f>MID(BG91,1,2)</f>
        <v>51</v>
      </c>
      <c r="BG91" s="58">
        <v>510105</v>
      </c>
      <c r="BH91" s="64" t="s">
        <v>222</v>
      </c>
      <c r="BI91" s="3">
        <v>0</v>
      </c>
      <c r="BJ91" s="67"/>
      <c r="BK91" s="27">
        <v>965637</v>
      </c>
      <c r="BL91" s="3">
        <v>965637</v>
      </c>
      <c r="BM91" s="27">
        <v>80469.75</v>
      </c>
      <c r="BN91" s="27">
        <v>80469.75</v>
      </c>
      <c r="BO91" s="27">
        <v>80469.75</v>
      </c>
      <c r="BP91" s="27">
        <v>80469.75</v>
      </c>
      <c r="BQ91" s="27">
        <v>80469.75</v>
      </c>
      <c r="BR91" s="27">
        <v>80469.75</v>
      </c>
      <c r="BS91" s="27">
        <v>80469.75</v>
      </c>
      <c r="BT91" s="27">
        <v>80469.75</v>
      </c>
      <c r="BU91" s="27">
        <v>80469.75</v>
      </c>
      <c r="BV91" s="27">
        <v>80469.75</v>
      </c>
      <c r="BW91" s="27">
        <v>80469.75</v>
      </c>
      <c r="BX91" s="27">
        <v>80469.75</v>
      </c>
      <c r="BY91" s="3">
        <f t="shared" si="9"/>
        <v>965637</v>
      </c>
      <c r="BZ91" s="3">
        <f t="shared" si="10"/>
        <v>0</v>
      </c>
    </row>
    <row r="92" spans="1:78" s="61" customFormat="1" ht="14.25" customHeight="1" x14ac:dyDescent="0.25">
      <c r="A92" s="76" t="s">
        <v>396</v>
      </c>
      <c r="B92" s="56" t="s">
        <v>211</v>
      </c>
      <c r="C92" s="56" t="s">
        <v>70</v>
      </c>
      <c r="D92" s="56" t="s">
        <v>71</v>
      </c>
      <c r="E92" s="56" t="s">
        <v>71</v>
      </c>
      <c r="F92" s="57" t="s">
        <v>72</v>
      </c>
      <c r="G92" s="56" t="s">
        <v>73</v>
      </c>
      <c r="H92" s="56" t="s">
        <v>74</v>
      </c>
      <c r="I92" s="56" t="s">
        <v>74</v>
      </c>
      <c r="J92" s="56" t="s">
        <v>75</v>
      </c>
      <c r="K92" s="57" t="s">
        <v>216</v>
      </c>
      <c r="L92" s="58" t="s">
        <v>74</v>
      </c>
      <c r="M92" s="58" t="s">
        <v>74</v>
      </c>
      <c r="N92" s="58" t="s">
        <v>74</v>
      </c>
      <c r="O92" s="58" t="s">
        <v>74</v>
      </c>
      <c r="P92" s="58" t="s">
        <v>74</v>
      </c>
      <c r="Q92" s="56" t="s">
        <v>217</v>
      </c>
      <c r="R92" s="56" t="s">
        <v>218</v>
      </c>
      <c r="S92" s="56" t="s">
        <v>219</v>
      </c>
      <c r="T92" s="57" t="s">
        <v>80</v>
      </c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66">
        <v>1</v>
      </c>
      <c r="AG92" s="64" t="s">
        <v>220</v>
      </c>
      <c r="AH92" s="60" t="s">
        <v>82</v>
      </c>
      <c r="AI92" s="60" t="s">
        <v>221</v>
      </c>
      <c r="AJ92" s="81">
        <f>MIN($AM$131:$AM$143)</f>
        <v>45658</v>
      </c>
      <c r="AK92" s="81">
        <f>MAX($AN$131:$AN$143)</f>
        <v>46022</v>
      </c>
      <c r="AL92" s="64" t="s">
        <v>325</v>
      </c>
      <c r="AM92" s="81" cm="1">
        <f t="array" ref="AM92">DATE(2025,MATCH(TRUE,BM92:BX92&gt;0,0),1)</f>
        <v>45658</v>
      </c>
      <c r="AN92" s="81" cm="1">
        <f t="array" ref="AN92">EOMONTH(DATE(2025,IF(BX92&gt;0,12,MATCH(TRUE,_xlfn._xlws.SORT(BM92:BX92,1,-1)&gt;0,0)),1),0)</f>
        <v>46022</v>
      </c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8" t="str">
        <f>MID(BG92,1,2)</f>
        <v>51</v>
      </c>
      <c r="BG92" s="58">
        <v>510106</v>
      </c>
      <c r="BH92" s="64" t="s">
        <v>232</v>
      </c>
      <c r="BI92" s="3">
        <v>0</v>
      </c>
      <c r="BJ92" s="67"/>
      <c r="BK92" s="27">
        <v>34656</v>
      </c>
      <c r="BL92" s="3">
        <v>34656</v>
      </c>
      <c r="BM92" s="27">
        <v>2888</v>
      </c>
      <c r="BN92" s="27">
        <v>2888</v>
      </c>
      <c r="BO92" s="27">
        <v>2888</v>
      </c>
      <c r="BP92" s="27">
        <v>2888</v>
      </c>
      <c r="BQ92" s="27">
        <v>2888</v>
      </c>
      <c r="BR92" s="27">
        <v>2888</v>
      </c>
      <c r="BS92" s="27">
        <v>2888</v>
      </c>
      <c r="BT92" s="27">
        <v>2888</v>
      </c>
      <c r="BU92" s="27">
        <v>2888</v>
      </c>
      <c r="BV92" s="27">
        <v>2888</v>
      </c>
      <c r="BW92" s="27">
        <v>2888</v>
      </c>
      <c r="BX92" s="27">
        <v>2888</v>
      </c>
      <c r="BY92" s="3">
        <f t="shared" si="9"/>
        <v>34656</v>
      </c>
      <c r="BZ92" s="3">
        <f t="shared" si="10"/>
        <v>0</v>
      </c>
    </row>
    <row r="93" spans="1:78" s="61" customFormat="1" ht="14.25" customHeight="1" x14ac:dyDescent="0.25">
      <c r="A93" s="76" t="s">
        <v>396</v>
      </c>
      <c r="B93" s="56" t="s">
        <v>211</v>
      </c>
      <c r="C93" s="56" t="s">
        <v>70</v>
      </c>
      <c r="D93" s="56" t="s">
        <v>71</v>
      </c>
      <c r="E93" s="56" t="s">
        <v>71</v>
      </c>
      <c r="F93" s="57" t="s">
        <v>72</v>
      </c>
      <c r="G93" s="56" t="s">
        <v>73</v>
      </c>
      <c r="H93" s="56" t="s">
        <v>74</v>
      </c>
      <c r="I93" s="56" t="s">
        <v>74</v>
      </c>
      <c r="J93" s="56" t="s">
        <v>75</v>
      </c>
      <c r="K93" s="57" t="s">
        <v>216</v>
      </c>
      <c r="L93" s="58" t="s">
        <v>74</v>
      </c>
      <c r="M93" s="58" t="s">
        <v>74</v>
      </c>
      <c r="N93" s="58" t="s">
        <v>74</v>
      </c>
      <c r="O93" s="58" t="s">
        <v>74</v>
      </c>
      <c r="P93" s="58" t="s">
        <v>74</v>
      </c>
      <c r="Q93" s="56" t="s">
        <v>217</v>
      </c>
      <c r="R93" s="56" t="s">
        <v>218</v>
      </c>
      <c r="S93" s="56" t="s">
        <v>219</v>
      </c>
      <c r="T93" s="57" t="s">
        <v>80</v>
      </c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66">
        <v>1</v>
      </c>
      <c r="AG93" s="64" t="s">
        <v>220</v>
      </c>
      <c r="AH93" s="60" t="s">
        <v>82</v>
      </c>
      <c r="AI93" s="60" t="s">
        <v>221</v>
      </c>
      <c r="AJ93" s="81">
        <f>MIN($AM$131:$AM$143)</f>
        <v>45658</v>
      </c>
      <c r="AK93" s="81">
        <f>MAX($AN$131:$AN$143)</f>
        <v>46022</v>
      </c>
      <c r="AL93" s="64" t="s">
        <v>318</v>
      </c>
      <c r="AM93" s="81" cm="1">
        <f t="array" ref="AM93">DATE(2025,MATCH(TRUE,BM93:BX93&gt;0,0),1)</f>
        <v>45658</v>
      </c>
      <c r="AN93" s="81" cm="1">
        <f t="array" ref="AN93">EOMONTH(DATE(2025,IF(BX93&gt;0,12,MATCH(TRUE,_xlfn._xlws.SORT(BM93:BX93,1,-1)&gt;0,0)),1),0)</f>
        <v>46022</v>
      </c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8" t="str">
        <f>MID(BG93,1,2)</f>
        <v>51</v>
      </c>
      <c r="BG93" s="58">
        <v>510510</v>
      </c>
      <c r="BH93" s="64" t="s">
        <v>225</v>
      </c>
      <c r="BI93" s="3">
        <v>0</v>
      </c>
      <c r="BJ93" s="67"/>
      <c r="BK93" s="27">
        <v>860524</v>
      </c>
      <c r="BL93" s="3">
        <v>860524</v>
      </c>
      <c r="BM93" s="27">
        <v>71710.333333333328</v>
      </c>
      <c r="BN93" s="27">
        <v>71710.333333333328</v>
      </c>
      <c r="BO93" s="27">
        <v>71710.333333333328</v>
      </c>
      <c r="BP93" s="27">
        <v>71710.333333333328</v>
      </c>
      <c r="BQ93" s="27">
        <v>71710.333333333328</v>
      </c>
      <c r="BR93" s="27">
        <v>71710.333333333328</v>
      </c>
      <c r="BS93" s="27">
        <v>71710.333333333328</v>
      </c>
      <c r="BT93" s="27">
        <v>71710.333333333328</v>
      </c>
      <c r="BU93" s="27">
        <v>71710.333333333328</v>
      </c>
      <c r="BV93" s="27">
        <v>71710.333333333328</v>
      </c>
      <c r="BW93" s="27">
        <v>71710.333333333328</v>
      </c>
      <c r="BX93" s="27">
        <v>71710.333333333328</v>
      </c>
      <c r="BY93" s="3">
        <f t="shared" si="9"/>
        <v>860524.00000000012</v>
      </c>
      <c r="BZ93" s="3">
        <f t="shared" si="10"/>
        <v>0</v>
      </c>
    </row>
    <row r="94" spans="1:78" s="61" customFormat="1" ht="14.25" customHeight="1" x14ac:dyDescent="0.25">
      <c r="A94" s="76" t="s">
        <v>396</v>
      </c>
      <c r="B94" s="56" t="s">
        <v>211</v>
      </c>
      <c r="C94" s="56" t="s">
        <v>70</v>
      </c>
      <c r="D94" s="56" t="s">
        <v>71</v>
      </c>
      <c r="E94" s="56" t="s">
        <v>71</v>
      </c>
      <c r="F94" s="57" t="s">
        <v>262</v>
      </c>
      <c r="G94" s="56" t="s">
        <v>263</v>
      </c>
      <c r="H94" s="56" t="s">
        <v>264</v>
      </c>
      <c r="I94" s="56" t="s">
        <v>265</v>
      </c>
      <c r="J94" s="56" t="s">
        <v>266</v>
      </c>
      <c r="K94" s="57" t="s">
        <v>267</v>
      </c>
      <c r="L94" s="56" t="s">
        <v>268</v>
      </c>
      <c r="M94" s="58">
        <v>1</v>
      </c>
      <c r="N94" s="58" t="s">
        <v>269</v>
      </c>
      <c r="O94" s="58" t="s">
        <v>270</v>
      </c>
      <c r="P94" s="58" t="s">
        <v>279</v>
      </c>
      <c r="Q94" s="79" t="s">
        <v>280</v>
      </c>
      <c r="R94" s="79" t="s">
        <v>281</v>
      </c>
      <c r="S94" s="56" t="s">
        <v>282</v>
      </c>
      <c r="T94" s="56" t="s">
        <v>80</v>
      </c>
      <c r="U94" s="25" t="s">
        <v>283</v>
      </c>
      <c r="V94" s="25" t="s">
        <v>283</v>
      </c>
      <c r="W94" s="87">
        <v>1</v>
      </c>
      <c r="X94" s="87">
        <v>3</v>
      </c>
      <c r="Y94" s="87">
        <v>4</v>
      </c>
      <c r="Z94" s="87">
        <v>4</v>
      </c>
      <c r="AA94" s="87">
        <v>6</v>
      </c>
      <c r="AB94" s="87">
        <v>7</v>
      </c>
      <c r="AC94" s="87">
        <v>7</v>
      </c>
      <c r="AD94" s="87">
        <v>9</v>
      </c>
      <c r="AE94" s="87">
        <v>10</v>
      </c>
      <c r="AF94" s="87">
        <v>11</v>
      </c>
      <c r="AG94" s="64" t="s">
        <v>304</v>
      </c>
      <c r="AH94" s="60" t="s">
        <v>82</v>
      </c>
      <c r="AI94" s="80" t="s">
        <v>386</v>
      </c>
      <c r="AJ94" s="81">
        <f>MIN(AM92:AM97)</f>
        <v>45658</v>
      </c>
      <c r="AK94" s="81">
        <f>MAX(AN92:AN97)</f>
        <v>46022</v>
      </c>
      <c r="AL94" s="64" t="s">
        <v>318</v>
      </c>
      <c r="AM94" s="81" cm="1">
        <f t="array" ref="AM94">DATE(2025,MATCH(TRUE,BM94:BX94&gt;0,0),1)</f>
        <v>45658</v>
      </c>
      <c r="AN94" s="81" cm="1">
        <f t="array" ref="AN94">EOMONTH(DATE(2025,IF(BX94&gt;0,12,MATCH(TRUE,_xlfn._xlws.SORT(BM94:BX94,1,-1)&gt;0,0)),1),0)</f>
        <v>46022</v>
      </c>
      <c r="AO94" s="58"/>
      <c r="AP94" s="58"/>
      <c r="AQ94" s="64"/>
      <c r="AR94" s="27"/>
      <c r="AS94" s="67"/>
      <c r="AT94" s="27"/>
      <c r="AU94" s="3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55" t="str">
        <f>+LEFT(BG94,2)</f>
        <v>71</v>
      </c>
      <c r="BG94" s="58">
        <v>710510</v>
      </c>
      <c r="BH94" s="64" t="s">
        <v>225</v>
      </c>
      <c r="BI94" s="3">
        <v>132384</v>
      </c>
      <c r="BJ94" s="67"/>
      <c r="BK94" s="67">
        <v>0</v>
      </c>
      <c r="BL94" s="3">
        <v>132384</v>
      </c>
      <c r="BM94" s="27">
        <v>11032</v>
      </c>
      <c r="BN94" s="27">
        <v>11032</v>
      </c>
      <c r="BO94" s="27">
        <v>11032</v>
      </c>
      <c r="BP94" s="27">
        <v>11032</v>
      </c>
      <c r="BQ94" s="27">
        <v>11032</v>
      </c>
      <c r="BR94" s="27">
        <v>11032</v>
      </c>
      <c r="BS94" s="27">
        <v>11032</v>
      </c>
      <c r="BT94" s="27">
        <v>11032</v>
      </c>
      <c r="BU94" s="27">
        <v>11032</v>
      </c>
      <c r="BV94" s="27">
        <v>11032</v>
      </c>
      <c r="BW94" s="27">
        <v>11032</v>
      </c>
      <c r="BX94" s="27">
        <v>11032</v>
      </c>
      <c r="BY94" s="3">
        <f t="shared" si="9"/>
        <v>132384</v>
      </c>
      <c r="BZ94" s="3">
        <f t="shared" si="10"/>
        <v>0</v>
      </c>
    </row>
    <row r="95" spans="1:78" s="61" customFormat="1" ht="14.25" customHeight="1" x14ac:dyDescent="0.25">
      <c r="A95" s="76" t="s">
        <v>396</v>
      </c>
      <c r="B95" s="56" t="s">
        <v>211</v>
      </c>
      <c r="C95" s="56" t="s">
        <v>70</v>
      </c>
      <c r="D95" s="56" t="s">
        <v>71</v>
      </c>
      <c r="E95" s="56" t="s">
        <v>71</v>
      </c>
      <c r="F95" s="57" t="s">
        <v>72</v>
      </c>
      <c r="G95" s="56" t="s">
        <v>73</v>
      </c>
      <c r="H95" s="56" t="s">
        <v>74</v>
      </c>
      <c r="I95" s="56" t="s">
        <v>74</v>
      </c>
      <c r="J95" s="56" t="s">
        <v>75</v>
      </c>
      <c r="K95" s="57" t="s">
        <v>216</v>
      </c>
      <c r="L95" s="58" t="s">
        <v>74</v>
      </c>
      <c r="M95" s="58" t="s">
        <v>74</v>
      </c>
      <c r="N95" s="58" t="s">
        <v>74</v>
      </c>
      <c r="O95" s="58" t="s">
        <v>74</v>
      </c>
      <c r="P95" s="58" t="s">
        <v>74</v>
      </c>
      <c r="Q95" s="56" t="s">
        <v>217</v>
      </c>
      <c r="R95" s="56" t="s">
        <v>218</v>
      </c>
      <c r="S95" s="56" t="s">
        <v>219</v>
      </c>
      <c r="T95" s="57" t="s">
        <v>80</v>
      </c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66">
        <v>1</v>
      </c>
      <c r="AG95" s="64" t="s">
        <v>220</v>
      </c>
      <c r="AH95" s="60" t="s">
        <v>82</v>
      </c>
      <c r="AI95" s="60" t="s">
        <v>221</v>
      </c>
      <c r="AJ95" s="81">
        <f>MIN($AM$131:$AM$143)</f>
        <v>45658</v>
      </c>
      <c r="AK95" s="81">
        <f>MAX($AN$131:$AN$143)</f>
        <v>46022</v>
      </c>
      <c r="AL95" s="64" t="s">
        <v>319</v>
      </c>
      <c r="AM95" s="81" cm="1">
        <f t="array" ref="AM95">DATE(2025,MATCH(TRUE,BM95:BX95&gt;0,0),1)</f>
        <v>45658</v>
      </c>
      <c r="AN95" s="81" cm="1">
        <f t="array" ref="AN95">EOMONTH(DATE(2025,IF(BX95&gt;0,12,MATCH(TRUE,_xlfn._xlws.SORT(BM95:BX95,1,-1)&gt;0,0)),1),0)</f>
        <v>46022</v>
      </c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8" t="str">
        <f t="shared" ref="BF95:BF102" si="11">MID(BG95,1,2)</f>
        <v>51</v>
      </c>
      <c r="BG95" s="58">
        <v>510512</v>
      </c>
      <c r="BH95" s="64" t="s">
        <v>226</v>
      </c>
      <c r="BI95" s="3">
        <v>0</v>
      </c>
      <c r="BJ95" s="67"/>
      <c r="BK95" s="27">
        <v>16429</v>
      </c>
      <c r="BL95" s="3">
        <v>16429</v>
      </c>
      <c r="BM95" s="27">
        <v>1369.0833333333333</v>
      </c>
      <c r="BN95" s="27">
        <v>1369.0833333333333</v>
      </c>
      <c r="BO95" s="27">
        <v>1369.0833333333333</v>
      </c>
      <c r="BP95" s="27">
        <v>1369.0833333333333</v>
      </c>
      <c r="BQ95" s="27">
        <v>1369.0833333333333</v>
      </c>
      <c r="BR95" s="27">
        <v>1369.0833333333333</v>
      </c>
      <c r="BS95" s="27">
        <v>1369.0833333333333</v>
      </c>
      <c r="BT95" s="27">
        <v>1369.0833333333333</v>
      </c>
      <c r="BU95" s="27">
        <v>1369.0833333333333</v>
      </c>
      <c r="BV95" s="27">
        <v>1369.0833333333333</v>
      </c>
      <c r="BW95" s="27">
        <v>1369.0833333333333</v>
      </c>
      <c r="BX95" s="27">
        <v>1369.0833333333333</v>
      </c>
      <c r="BY95" s="3">
        <f t="shared" si="9"/>
        <v>16429.000000000004</v>
      </c>
      <c r="BZ95" s="3">
        <f t="shared" si="10"/>
        <v>0</v>
      </c>
    </row>
    <row r="96" spans="1:78" s="61" customFormat="1" ht="14.25" customHeight="1" x14ac:dyDescent="0.3">
      <c r="A96" s="58" t="s">
        <v>3</v>
      </c>
      <c r="B96" s="56" t="s">
        <v>402</v>
      </c>
      <c r="C96" s="56" t="s">
        <v>70</v>
      </c>
      <c r="D96" s="56" t="s">
        <v>71</v>
      </c>
      <c r="E96" s="56" t="s">
        <v>71</v>
      </c>
      <c r="F96" s="57" t="s">
        <v>72</v>
      </c>
      <c r="G96" s="56" t="s">
        <v>73</v>
      </c>
      <c r="H96" s="56" t="s">
        <v>74</v>
      </c>
      <c r="I96" s="56" t="s">
        <v>74</v>
      </c>
      <c r="J96" s="56" t="s">
        <v>75</v>
      </c>
      <c r="K96" s="57" t="s">
        <v>76</v>
      </c>
      <c r="L96" s="58" t="s">
        <v>74</v>
      </c>
      <c r="M96" s="58" t="s">
        <v>74</v>
      </c>
      <c r="N96" s="58" t="s">
        <v>74</v>
      </c>
      <c r="O96" s="58" t="s">
        <v>74</v>
      </c>
      <c r="P96" s="58" t="s">
        <v>74</v>
      </c>
      <c r="Q96" s="56" t="s">
        <v>77</v>
      </c>
      <c r="R96" s="56" t="s">
        <v>78</v>
      </c>
      <c r="S96" s="56" t="s">
        <v>79</v>
      </c>
      <c r="T96" s="56" t="s">
        <v>80</v>
      </c>
      <c r="U96" s="58"/>
      <c r="V96" s="59">
        <v>0.05</v>
      </c>
      <c r="W96" s="59">
        <v>0.08</v>
      </c>
      <c r="X96" s="59">
        <v>0.15</v>
      </c>
      <c r="Y96" s="59">
        <v>0.2</v>
      </c>
      <c r="Z96" s="59">
        <v>0.25</v>
      </c>
      <c r="AA96" s="59">
        <v>0.37</v>
      </c>
      <c r="AB96" s="59">
        <v>0.42</v>
      </c>
      <c r="AC96" s="59">
        <v>0.57999999999999996</v>
      </c>
      <c r="AD96" s="59">
        <v>0.67</v>
      </c>
      <c r="AE96" s="59">
        <v>1</v>
      </c>
      <c r="AF96" s="59"/>
      <c r="AG96" s="64" t="s">
        <v>81</v>
      </c>
      <c r="AH96" s="60" t="s">
        <v>82</v>
      </c>
      <c r="AI96" s="60" t="s">
        <v>370</v>
      </c>
      <c r="AJ96" s="81">
        <f>MIN($AM$60:$AM$119)</f>
        <v>45658</v>
      </c>
      <c r="AK96" s="81">
        <f>MAX($AN$60:$AN$119)</f>
        <v>46022</v>
      </c>
      <c r="AL96" s="64" t="s">
        <v>133</v>
      </c>
      <c r="AM96" s="81" cm="1">
        <f t="array" ref="AM96">DATE(2025,MATCH(TRUE,BM96:BX96&gt;0,0),1)</f>
        <v>45658</v>
      </c>
      <c r="AN96" s="81" cm="1">
        <f t="array" ref="AN96">EOMONTH(DATE(2025,IF(BX96&gt;0,12,MATCH(TRUE,_xlfn._xlws.SORT(BM96:BX96,1,-1)&gt;0,0)),1),0)</f>
        <v>46022</v>
      </c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8" t="str">
        <f t="shared" si="11"/>
        <v>53</v>
      </c>
      <c r="BG96" s="58">
        <v>530241</v>
      </c>
      <c r="BH96" s="64" t="s">
        <v>134</v>
      </c>
      <c r="BI96" s="3">
        <v>0</v>
      </c>
      <c r="BJ96" s="67"/>
      <c r="BK96" s="27">
        <v>5000</v>
      </c>
      <c r="BL96" s="3">
        <f>+BI96+BK96</f>
        <v>5000</v>
      </c>
      <c r="BM96" s="27">
        <v>416</v>
      </c>
      <c r="BN96" s="27">
        <v>416</v>
      </c>
      <c r="BO96" s="27">
        <v>416</v>
      </c>
      <c r="BP96" s="27">
        <v>416</v>
      </c>
      <c r="BQ96" s="27">
        <v>416</v>
      </c>
      <c r="BR96" s="27">
        <v>416</v>
      </c>
      <c r="BS96" s="27">
        <v>416</v>
      </c>
      <c r="BT96" s="27">
        <v>416</v>
      </c>
      <c r="BU96" s="27">
        <v>416</v>
      </c>
      <c r="BV96" s="27">
        <v>416</v>
      </c>
      <c r="BW96" s="27">
        <v>416</v>
      </c>
      <c r="BX96" s="27">
        <v>424</v>
      </c>
      <c r="BY96" s="3">
        <f t="shared" si="9"/>
        <v>5000</v>
      </c>
      <c r="BZ96" s="3">
        <f t="shared" si="10"/>
        <v>0</v>
      </c>
    </row>
    <row r="97" spans="1:78" s="61" customFormat="1" ht="14.25" customHeight="1" x14ac:dyDescent="0.3">
      <c r="A97" s="58" t="s">
        <v>3</v>
      </c>
      <c r="B97" s="56" t="s">
        <v>402</v>
      </c>
      <c r="C97" s="56" t="s">
        <v>70</v>
      </c>
      <c r="D97" s="56" t="s">
        <v>71</v>
      </c>
      <c r="E97" s="56" t="s">
        <v>71</v>
      </c>
      <c r="F97" s="57" t="s">
        <v>72</v>
      </c>
      <c r="G97" s="56" t="s">
        <v>73</v>
      </c>
      <c r="H97" s="56" t="s">
        <v>74</v>
      </c>
      <c r="I97" s="56" t="s">
        <v>74</v>
      </c>
      <c r="J97" s="56" t="s">
        <v>75</v>
      </c>
      <c r="K97" s="57" t="s">
        <v>76</v>
      </c>
      <c r="L97" s="58" t="s">
        <v>74</v>
      </c>
      <c r="M97" s="58" t="s">
        <v>74</v>
      </c>
      <c r="N97" s="58" t="s">
        <v>74</v>
      </c>
      <c r="O97" s="58" t="s">
        <v>74</v>
      </c>
      <c r="P97" s="58" t="s">
        <v>74</v>
      </c>
      <c r="Q97" s="56" t="s">
        <v>77</v>
      </c>
      <c r="R97" s="56" t="s">
        <v>78</v>
      </c>
      <c r="S97" s="56" t="s">
        <v>79</v>
      </c>
      <c r="T97" s="56" t="s">
        <v>80</v>
      </c>
      <c r="U97" s="58"/>
      <c r="V97" s="59">
        <v>0.05</v>
      </c>
      <c r="W97" s="59">
        <v>0.08</v>
      </c>
      <c r="X97" s="59">
        <v>0.15</v>
      </c>
      <c r="Y97" s="59">
        <v>0.2</v>
      </c>
      <c r="Z97" s="59">
        <v>0.25</v>
      </c>
      <c r="AA97" s="59">
        <v>0.37</v>
      </c>
      <c r="AB97" s="59">
        <v>0.42</v>
      </c>
      <c r="AC97" s="59">
        <v>0.57999999999999996</v>
      </c>
      <c r="AD97" s="59">
        <v>0.67</v>
      </c>
      <c r="AE97" s="59">
        <v>1</v>
      </c>
      <c r="AF97" s="59"/>
      <c r="AG97" s="64" t="s">
        <v>81</v>
      </c>
      <c r="AH97" s="60" t="s">
        <v>82</v>
      </c>
      <c r="AI97" s="60" t="s">
        <v>370</v>
      </c>
      <c r="AJ97" s="81">
        <f>MIN($AM$60:$AM$119)</f>
        <v>45658</v>
      </c>
      <c r="AK97" s="81">
        <f>MAX($AN$60:$AN$119)</f>
        <v>46022</v>
      </c>
      <c r="AL97" s="64" t="s">
        <v>136</v>
      </c>
      <c r="AM97" s="81" cm="1">
        <f t="array" ref="AM97">DATE(2025,MATCH(TRUE,BM97:BX97&gt;0,0),1)</f>
        <v>45689</v>
      </c>
      <c r="AN97" s="81" cm="1">
        <f t="array" ref="AN97">EOMONTH(DATE(2025,IF(BX97&gt;0,12,MATCH(TRUE,_xlfn._xlws.SORT(BM97:BX97,1,-1)&gt;0,0)),1),0)</f>
        <v>45716</v>
      </c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8" t="str">
        <f t="shared" si="11"/>
        <v>53</v>
      </c>
      <c r="BG97" s="58">
        <v>530404</v>
      </c>
      <c r="BH97" s="64" t="s">
        <v>137</v>
      </c>
      <c r="BI97" s="3">
        <v>0</v>
      </c>
      <c r="BJ97" s="67"/>
      <c r="BK97" s="27">
        <v>6000</v>
      </c>
      <c r="BL97" s="3">
        <f>+BI97+BK97</f>
        <v>6000</v>
      </c>
      <c r="BM97" s="27"/>
      <c r="BN97" s="27">
        <v>3000</v>
      </c>
      <c r="BO97" s="27"/>
      <c r="BP97" s="27"/>
      <c r="BQ97" s="27"/>
      <c r="BR97" s="27"/>
      <c r="BS97" s="27">
        <v>3000</v>
      </c>
      <c r="BT97" s="27"/>
      <c r="BU97" s="27"/>
      <c r="BV97" s="27"/>
      <c r="BW97" s="27"/>
      <c r="BX97" s="27"/>
      <c r="BY97" s="3">
        <f t="shared" si="9"/>
        <v>6000</v>
      </c>
      <c r="BZ97" s="3">
        <f t="shared" si="10"/>
        <v>0</v>
      </c>
    </row>
    <row r="98" spans="1:78" s="61" customFormat="1" ht="14.25" customHeight="1" x14ac:dyDescent="0.3">
      <c r="A98" s="58" t="s">
        <v>3</v>
      </c>
      <c r="B98" s="56" t="s">
        <v>402</v>
      </c>
      <c r="C98" s="56" t="s">
        <v>70</v>
      </c>
      <c r="D98" s="56" t="s">
        <v>71</v>
      </c>
      <c r="E98" s="56" t="s">
        <v>71</v>
      </c>
      <c r="F98" s="57" t="s">
        <v>72</v>
      </c>
      <c r="G98" s="56" t="s">
        <v>73</v>
      </c>
      <c r="H98" s="56" t="s">
        <v>74</v>
      </c>
      <c r="I98" s="56" t="s">
        <v>74</v>
      </c>
      <c r="J98" s="56" t="s">
        <v>75</v>
      </c>
      <c r="K98" s="57" t="s">
        <v>76</v>
      </c>
      <c r="L98" s="58" t="s">
        <v>74</v>
      </c>
      <c r="M98" s="58" t="s">
        <v>74</v>
      </c>
      <c r="N98" s="58" t="s">
        <v>74</v>
      </c>
      <c r="O98" s="58" t="s">
        <v>74</v>
      </c>
      <c r="P98" s="58" t="s">
        <v>74</v>
      </c>
      <c r="Q98" s="56" t="s">
        <v>77</v>
      </c>
      <c r="R98" s="56" t="s">
        <v>78</v>
      </c>
      <c r="S98" s="56" t="s">
        <v>79</v>
      </c>
      <c r="T98" s="56" t="s">
        <v>80</v>
      </c>
      <c r="U98" s="58"/>
      <c r="V98" s="59">
        <v>0.05</v>
      </c>
      <c r="W98" s="59">
        <v>0.08</v>
      </c>
      <c r="X98" s="59">
        <v>0.15</v>
      </c>
      <c r="Y98" s="59">
        <v>0.2</v>
      </c>
      <c r="Z98" s="59">
        <v>0.25</v>
      </c>
      <c r="AA98" s="59">
        <v>0.37</v>
      </c>
      <c r="AB98" s="59">
        <v>0.42</v>
      </c>
      <c r="AC98" s="59">
        <v>0.57999999999999996</v>
      </c>
      <c r="AD98" s="59">
        <v>0.67</v>
      </c>
      <c r="AE98" s="59">
        <v>1</v>
      </c>
      <c r="AF98" s="59"/>
      <c r="AG98" s="64" t="s">
        <v>81</v>
      </c>
      <c r="AH98" s="60" t="s">
        <v>82</v>
      </c>
      <c r="AI98" s="60" t="s">
        <v>370</v>
      </c>
      <c r="AJ98" s="81">
        <f>MIN($AM$60:$AM$119)</f>
        <v>45658</v>
      </c>
      <c r="AK98" s="81">
        <f>MAX($AN$60:$AN$119)</f>
        <v>46022</v>
      </c>
      <c r="AL98" s="64" t="s">
        <v>135</v>
      </c>
      <c r="AM98" s="81" cm="1">
        <f t="array" ref="AM98">DATE(2025,MATCH(TRUE,BM98:BX98&gt;0,0),1)</f>
        <v>45901</v>
      </c>
      <c r="AN98" s="81" cm="1">
        <f t="array" ref="AN98">EOMONTH(DATE(2025,IF(BX98&gt;0,12,MATCH(TRUE,_xlfn._xlws.SORT(BM98:BX98,1,-1)&gt;0,0)),1),0)</f>
        <v>45930</v>
      </c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8" t="str">
        <f t="shared" si="11"/>
        <v>53</v>
      </c>
      <c r="BG98" s="58">
        <v>530207</v>
      </c>
      <c r="BH98" s="64" t="s">
        <v>132</v>
      </c>
      <c r="BI98" s="3">
        <v>0</v>
      </c>
      <c r="BJ98" s="67"/>
      <c r="BK98" s="27">
        <v>8000</v>
      </c>
      <c r="BL98" s="3">
        <f>+BI98+BK98</f>
        <v>8000</v>
      </c>
      <c r="BM98" s="27"/>
      <c r="BN98" s="27"/>
      <c r="BO98" s="27"/>
      <c r="BP98" s="27"/>
      <c r="BQ98" s="27"/>
      <c r="BR98" s="27"/>
      <c r="BS98" s="27"/>
      <c r="BT98" s="27"/>
      <c r="BU98" s="27">
        <v>8000</v>
      </c>
      <c r="BV98" s="27"/>
      <c r="BW98" s="27"/>
      <c r="BX98" s="27"/>
      <c r="BY98" s="3">
        <f t="shared" si="9"/>
        <v>8000</v>
      </c>
      <c r="BZ98" s="3">
        <f t="shared" si="10"/>
        <v>0</v>
      </c>
    </row>
    <row r="99" spans="1:78" s="61" customFormat="1" ht="14.25" customHeight="1" x14ac:dyDescent="0.3">
      <c r="A99" s="58" t="s">
        <v>390</v>
      </c>
      <c r="B99" s="56" t="s">
        <v>138</v>
      </c>
      <c r="C99" s="56" t="s">
        <v>70</v>
      </c>
      <c r="D99" s="56" t="s">
        <v>71</v>
      </c>
      <c r="E99" s="56" t="s">
        <v>71</v>
      </c>
      <c r="F99" s="57" t="s">
        <v>72</v>
      </c>
      <c r="G99" s="56" t="s">
        <v>73</v>
      </c>
      <c r="H99" s="57" t="s">
        <v>74</v>
      </c>
      <c r="I99" s="56" t="s">
        <v>74</v>
      </c>
      <c r="J99" s="56" t="s">
        <v>75</v>
      </c>
      <c r="K99" s="57" t="s">
        <v>174</v>
      </c>
      <c r="L99" s="58" t="s">
        <v>74</v>
      </c>
      <c r="M99" s="58" t="s">
        <v>74</v>
      </c>
      <c r="N99" s="58" t="s">
        <v>74</v>
      </c>
      <c r="O99" s="58" t="s">
        <v>74</v>
      </c>
      <c r="P99" s="58" t="s">
        <v>74</v>
      </c>
      <c r="Q99" s="56" t="s">
        <v>175</v>
      </c>
      <c r="R99" s="56" t="s">
        <v>303</v>
      </c>
      <c r="S99" s="56" t="s">
        <v>176</v>
      </c>
      <c r="T99" s="56" t="s">
        <v>177</v>
      </c>
      <c r="U99" s="59">
        <v>0.95</v>
      </c>
      <c r="V99" s="62">
        <v>0.95</v>
      </c>
      <c r="W99" s="24">
        <v>0.95</v>
      </c>
      <c r="X99" s="24">
        <v>0.95</v>
      </c>
      <c r="Y99" s="24">
        <v>0.95</v>
      </c>
      <c r="Z99" s="24">
        <v>0.95</v>
      </c>
      <c r="AA99" s="24">
        <v>0.95</v>
      </c>
      <c r="AB99" s="24">
        <v>0.95</v>
      </c>
      <c r="AC99" s="24">
        <v>0.95</v>
      </c>
      <c r="AD99" s="24">
        <v>0.95</v>
      </c>
      <c r="AE99" s="24">
        <v>0.95</v>
      </c>
      <c r="AF99" s="24">
        <v>0.95</v>
      </c>
      <c r="AG99" s="78" t="s">
        <v>373</v>
      </c>
      <c r="AH99" s="60" t="s">
        <v>82</v>
      </c>
      <c r="AI99" s="60" t="s">
        <v>178</v>
      </c>
      <c r="AJ99" s="81">
        <f>MIN($AM$161:$AM$165)</f>
        <v>45658</v>
      </c>
      <c r="AK99" s="81">
        <f>MAX($AN$161:$AN$165)</f>
        <v>46022</v>
      </c>
      <c r="AL99" s="64" t="s">
        <v>200</v>
      </c>
      <c r="AM99" s="81" cm="1">
        <f t="array" ref="AM99">DATE(2025,MATCH(TRUE,BM99:BX99&gt;0,0),1)</f>
        <v>45962</v>
      </c>
      <c r="AN99" s="81" cm="1">
        <f t="array" ref="AN99">EOMONTH(DATE(2025,IF(BX99&gt;0,12,MATCH(TRUE,_xlfn._xlws.SORT(BM99:BX99,1,-1)&gt;0,0)),1),0)</f>
        <v>45991</v>
      </c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8" t="str">
        <f t="shared" si="11"/>
        <v>63</v>
      </c>
      <c r="BG99" s="58">
        <v>630402</v>
      </c>
      <c r="BH99" s="64" t="s">
        <v>201</v>
      </c>
      <c r="BI99" s="3">
        <v>0</v>
      </c>
      <c r="BJ99" s="73"/>
      <c r="BK99" s="3">
        <v>1000</v>
      </c>
      <c r="BL99" s="3">
        <v>1000</v>
      </c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>
        <v>1000</v>
      </c>
      <c r="BX99" s="56"/>
      <c r="BY99" s="3">
        <f t="shared" si="9"/>
        <v>1000</v>
      </c>
      <c r="BZ99" s="3">
        <f t="shared" si="10"/>
        <v>0</v>
      </c>
    </row>
    <row r="100" spans="1:78" s="61" customFormat="1" ht="14.25" customHeight="1" x14ac:dyDescent="0.2">
      <c r="A100" s="58" t="s">
        <v>395</v>
      </c>
      <c r="B100" s="56" t="s">
        <v>401</v>
      </c>
      <c r="C100" s="56" t="s">
        <v>70</v>
      </c>
      <c r="D100" s="56" t="s">
        <v>71</v>
      </c>
      <c r="E100" s="56" t="s">
        <v>71</v>
      </c>
      <c r="F100" s="57" t="s">
        <v>262</v>
      </c>
      <c r="G100" s="56" t="s">
        <v>263</v>
      </c>
      <c r="H100" s="56" t="s">
        <v>264</v>
      </c>
      <c r="I100" s="56" t="s">
        <v>265</v>
      </c>
      <c r="J100" s="56" t="s">
        <v>266</v>
      </c>
      <c r="K100" s="57" t="s">
        <v>267</v>
      </c>
      <c r="L100" s="56" t="s">
        <v>268</v>
      </c>
      <c r="M100" s="58">
        <v>1</v>
      </c>
      <c r="N100" s="58" t="s">
        <v>269</v>
      </c>
      <c r="O100" s="58" t="s">
        <v>270</v>
      </c>
      <c r="P100" s="58" t="s">
        <v>279</v>
      </c>
      <c r="Q100" s="79" t="s">
        <v>280</v>
      </c>
      <c r="R100" s="79" t="s">
        <v>281</v>
      </c>
      <c r="S100" s="56" t="s">
        <v>282</v>
      </c>
      <c r="T100" s="56" t="s">
        <v>80</v>
      </c>
      <c r="U100" s="25" t="s">
        <v>283</v>
      </c>
      <c r="V100" s="25" t="s">
        <v>283</v>
      </c>
      <c r="W100" s="87">
        <v>1</v>
      </c>
      <c r="X100" s="87">
        <v>3</v>
      </c>
      <c r="Y100" s="87">
        <v>4</v>
      </c>
      <c r="Z100" s="87">
        <v>4</v>
      </c>
      <c r="AA100" s="87">
        <v>6</v>
      </c>
      <c r="AB100" s="87">
        <v>7</v>
      </c>
      <c r="AC100" s="87">
        <v>7</v>
      </c>
      <c r="AD100" s="87">
        <v>9</v>
      </c>
      <c r="AE100" s="87">
        <v>10</v>
      </c>
      <c r="AF100" s="87">
        <v>11</v>
      </c>
      <c r="AG100" s="64" t="s">
        <v>304</v>
      </c>
      <c r="AH100" s="60" t="s">
        <v>82</v>
      </c>
      <c r="AI100" s="80" t="s">
        <v>382</v>
      </c>
      <c r="AJ100" s="81">
        <f>MIN(AM100)</f>
        <v>45689</v>
      </c>
      <c r="AK100" s="81">
        <f>MAX(AN100)</f>
        <v>46022</v>
      </c>
      <c r="AL100" s="64" t="s">
        <v>406</v>
      </c>
      <c r="AM100" s="81" cm="1">
        <f t="array" ref="AM100">DATE(2025,MATCH(TRUE,BM100:BX100&gt;0,0),1)</f>
        <v>45689</v>
      </c>
      <c r="AN100" s="81" cm="1">
        <f t="array" ref="AN100">EOMONTH(DATE(2025,IF(BX100&gt;0,12,MATCH(TRUE,_xlfn._xlws.SORT(BM100:BX100,1,-1)&gt;0,0)),1),0)</f>
        <v>46022</v>
      </c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8" t="str">
        <f t="shared" si="11"/>
        <v>73</v>
      </c>
      <c r="BG100" s="58">
        <v>730606</v>
      </c>
      <c r="BH100" s="64" t="s">
        <v>284</v>
      </c>
      <c r="BI100" s="27">
        <v>22000</v>
      </c>
      <c r="BJ100" s="67"/>
      <c r="BK100" s="27">
        <v>0</v>
      </c>
      <c r="BL100" s="3">
        <f>+BI100+BK100</f>
        <v>22000</v>
      </c>
      <c r="BM100" s="27"/>
      <c r="BN100" s="27">
        <v>2000</v>
      </c>
      <c r="BO100" s="27">
        <v>2000</v>
      </c>
      <c r="BP100" s="27">
        <v>2000</v>
      </c>
      <c r="BQ100" s="27">
        <v>2000</v>
      </c>
      <c r="BR100" s="27">
        <v>2000</v>
      </c>
      <c r="BS100" s="27">
        <v>2000</v>
      </c>
      <c r="BT100" s="27">
        <v>2000</v>
      </c>
      <c r="BU100" s="27">
        <v>2000</v>
      </c>
      <c r="BV100" s="27">
        <v>2000</v>
      </c>
      <c r="BW100" s="27">
        <v>2000</v>
      </c>
      <c r="BX100" s="27">
        <v>2000</v>
      </c>
      <c r="BY100" s="3">
        <f t="shared" si="9"/>
        <v>22000</v>
      </c>
      <c r="BZ100" s="3">
        <f t="shared" si="10"/>
        <v>0</v>
      </c>
    </row>
    <row r="101" spans="1:78" s="61" customFormat="1" ht="14.25" customHeight="1" x14ac:dyDescent="0.3">
      <c r="A101" s="58" t="s">
        <v>395</v>
      </c>
      <c r="B101" s="56" t="s">
        <v>401</v>
      </c>
      <c r="C101" s="56" t="s">
        <v>70</v>
      </c>
      <c r="D101" s="56" t="s">
        <v>71</v>
      </c>
      <c r="E101" s="56" t="s">
        <v>71</v>
      </c>
      <c r="F101" s="57" t="s">
        <v>262</v>
      </c>
      <c r="G101" s="56" t="s">
        <v>263</v>
      </c>
      <c r="H101" s="56" t="s">
        <v>264</v>
      </c>
      <c r="I101" s="56" t="s">
        <v>265</v>
      </c>
      <c r="J101" s="56" t="s">
        <v>266</v>
      </c>
      <c r="K101" s="57" t="s">
        <v>267</v>
      </c>
      <c r="L101" s="56" t="s">
        <v>268</v>
      </c>
      <c r="M101" s="58">
        <v>1</v>
      </c>
      <c r="N101" s="58" t="s">
        <v>269</v>
      </c>
      <c r="O101" s="58" t="s">
        <v>270</v>
      </c>
      <c r="P101" s="56" t="s">
        <v>271</v>
      </c>
      <c r="Q101" s="56" t="s">
        <v>272</v>
      </c>
      <c r="R101" s="79" t="s">
        <v>273</v>
      </c>
      <c r="S101" s="56" t="s">
        <v>274</v>
      </c>
      <c r="T101" s="57" t="s">
        <v>80</v>
      </c>
      <c r="U101" s="65"/>
      <c r="V101" s="65"/>
      <c r="W101" s="88"/>
      <c r="X101" s="88"/>
      <c r="Y101" s="88"/>
      <c r="Z101" s="88">
        <v>30</v>
      </c>
      <c r="AA101" s="88">
        <v>30</v>
      </c>
      <c r="AB101" s="88">
        <v>30</v>
      </c>
      <c r="AC101" s="88">
        <v>60</v>
      </c>
      <c r="AD101" s="88">
        <v>60</v>
      </c>
      <c r="AE101" s="88">
        <v>60</v>
      </c>
      <c r="AF101" s="88">
        <v>90</v>
      </c>
      <c r="AG101" s="64" t="s">
        <v>378</v>
      </c>
      <c r="AH101" s="60" t="s">
        <v>82</v>
      </c>
      <c r="AI101" s="64" t="s">
        <v>381</v>
      </c>
      <c r="AJ101" s="84">
        <f>MIN(AM101)</f>
        <v>45809</v>
      </c>
      <c r="AK101" s="84">
        <f>MAX(AN101)</f>
        <v>45838</v>
      </c>
      <c r="AL101" s="64" t="s">
        <v>278</v>
      </c>
      <c r="AM101" s="81" cm="1">
        <f t="array" ref="AM101">DATE(2025,MATCH(TRUE,BM101:BX101&gt;0,0),1)</f>
        <v>45809</v>
      </c>
      <c r="AN101" s="81" cm="1">
        <f t="array" ref="AN101">EOMONTH(DATE(2025,IF(BX101&gt;0,12,MATCH(TRUE,_xlfn._xlws.SORT(BM101:BX101,1,-1)&gt;0,0)),1),0)</f>
        <v>45838</v>
      </c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8" t="str">
        <f t="shared" si="11"/>
        <v>73</v>
      </c>
      <c r="BG101" s="58">
        <v>730425</v>
      </c>
      <c r="BH101" s="64" t="s">
        <v>276</v>
      </c>
      <c r="BI101" s="27">
        <v>20000</v>
      </c>
      <c r="BJ101" s="67"/>
      <c r="BK101" s="27">
        <v>0</v>
      </c>
      <c r="BL101" s="3">
        <f>+BI101+BK101</f>
        <v>20000</v>
      </c>
      <c r="BM101" s="27"/>
      <c r="BN101" s="27"/>
      <c r="BO101" s="27"/>
      <c r="BP101" s="27"/>
      <c r="BQ101" s="27"/>
      <c r="BR101" s="27">
        <v>20000</v>
      </c>
      <c r="BS101" s="27"/>
      <c r="BT101" s="27"/>
      <c r="BU101" s="27"/>
      <c r="BV101" s="27"/>
      <c r="BW101" s="27"/>
      <c r="BX101" s="27"/>
      <c r="BY101" s="3">
        <f t="shared" si="9"/>
        <v>20000</v>
      </c>
      <c r="BZ101" s="3">
        <f t="shared" si="10"/>
        <v>0</v>
      </c>
    </row>
    <row r="102" spans="1:78" s="61" customFormat="1" ht="14.25" customHeight="1" x14ac:dyDescent="0.3">
      <c r="A102" s="58" t="s">
        <v>390</v>
      </c>
      <c r="B102" s="56" t="s">
        <v>138</v>
      </c>
      <c r="C102" s="56" t="s">
        <v>70</v>
      </c>
      <c r="D102" s="56" t="s">
        <v>71</v>
      </c>
      <c r="E102" s="56" t="s">
        <v>71</v>
      </c>
      <c r="F102" s="57" t="s">
        <v>72</v>
      </c>
      <c r="G102" s="56" t="s">
        <v>73</v>
      </c>
      <c r="H102" s="57" t="s">
        <v>74</v>
      </c>
      <c r="I102" s="56" t="s">
        <v>74</v>
      </c>
      <c r="J102" s="56" t="s">
        <v>75</v>
      </c>
      <c r="K102" s="57" t="s">
        <v>76</v>
      </c>
      <c r="L102" s="58" t="s">
        <v>74</v>
      </c>
      <c r="M102" s="58" t="s">
        <v>74</v>
      </c>
      <c r="N102" s="58" t="s">
        <v>74</v>
      </c>
      <c r="O102" s="58" t="s">
        <v>74</v>
      </c>
      <c r="P102" s="58" t="s">
        <v>74</v>
      </c>
      <c r="Q102" s="56" t="s">
        <v>77</v>
      </c>
      <c r="R102" s="56" t="s">
        <v>78</v>
      </c>
      <c r="S102" s="56" t="s">
        <v>79</v>
      </c>
      <c r="T102" s="56" t="s">
        <v>80</v>
      </c>
      <c r="U102" s="58"/>
      <c r="V102" s="59">
        <v>0.05</v>
      </c>
      <c r="W102" s="59">
        <v>0.08</v>
      </c>
      <c r="X102" s="59">
        <v>0.15</v>
      </c>
      <c r="Y102" s="59">
        <v>0.2</v>
      </c>
      <c r="Z102" s="59">
        <v>0.25</v>
      </c>
      <c r="AA102" s="59">
        <v>0.37</v>
      </c>
      <c r="AB102" s="59">
        <v>0.42</v>
      </c>
      <c r="AC102" s="59">
        <v>0.57999999999999996</v>
      </c>
      <c r="AD102" s="59">
        <v>0.67</v>
      </c>
      <c r="AE102" s="59">
        <v>1</v>
      </c>
      <c r="AF102" s="59"/>
      <c r="AG102" s="64" t="s">
        <v>81</v>
      </c>
      <c r="AH102" s="60" t="s">
        <v>82</v>
      </c>
      <c r="AI102" s="60" t="s">
        <v>370</v>
      </c>
      <c r="AJ102" s="81">
        <f>MIN($AM$60:$AM$119)</f>
        <v>45658</v>
      </c>
      <c r="AK102" s="81">
        <f>MAX($AN$60:$AN$119)</f>
        <v>46022</v>
      </c>
      <c r="AL102" s="56" t="s">
        <v>154</v>
      </c>
      <c r="AM102" s="81" cm="1">
        <f t="array" ref="AM102">DATE(2025,MATCH(TRUE,BM102:BX102&gt;0,0),1)</f>
        <v>45717</v>
      </c>
      <c r="AN102" s="81" cm="1">
        <f t="array" ref="AN102">EOMONTH(DATE(2025,IF(BX102&gt;0,12,MATCH(TRUE,_xlfn._xlws.SORT(BM102:BX102,1,-1)&gt;0,0)),1),0)</f>
        <v>45747</v>
      </c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63"/>
      <c r="BE102" s="63"/>
      <c r="BF102" s="58" t="str">
        <f t="shared" si="11"/>
        <v>57</v>
      </c>
      <c r="BG102" s="58">
        <v>570199</v>
      </c>
      <c r="BH102" s="64" t="s">
        <v>155</v>
      </c>
      <c r="BI102" s="3">
        <v>0</v>
      </c>
      <c r="BJ102" s="74"/>
      <c r="BK102" s="3">
        <v>1000</v>
      </c>
      <c r="BL102" s="3">
        <v>1000</v>
      </c>
      <c r="BM102" s="3"/>
      <c r="BN102" s="3"/>
      <c r="BO102" s="3">
        <v>1000</v>
      </c>
      <c r="BP102" s="3"/>
      <c r="BQ102" s="3"/>
      <c r="BR102" s="3"/>
      <c r="BS102" s="3"/>
      <c r="BT102" s="3"/>
      <c r="BU102" s="3"/>
      <c r="BV102" s="3"/>
      <c r="BW102" s="3"/>
      <c r="BX102" s="3"/>
      <c r="BY102" s="3">
        <f t="shared" si="9"/>
        <v>1000</v>
      </c>
      <c r="BZ102" s="3">
        <f t="shared" si="10"/>
        <v>0</v>
      </c>
    </row>
    <row r="103" spans="1:78" s="61" customFormat="1" ht="14.25" customHeight="1" x14ac:dyDescent="0.2">
      <c r="A103" s="58" t="s">
        <v>393</v>
      </c>
      <c r="B103" s="56" t="s">
        <v>403</v>
      </c>
      <c r="C103" s="56" t="s">
        <v>70</v>
      </c>
      <c r="D103" s="56" t="s">
        <v>71</v>
      </c>
      <c r="E103" s="56" t="s">
        <v>71</v>
      </c>
      <c r="F103" s="57" t="s">
        <v>72</v>
      </c>
      <c r="G103" s="56" t="s">
        <v>73</v>
      </c>
      <c r="H103" s="57" t="s">
        <v>74</v>
      </c>
      <c r="I103" s="56" t="s">
        <v>74</v>
      </c>
      <c r="J103" s="56" t="s">
        <v>75</v>
      </c>
      <c r="K103" s="57" t="s">
        <v>239</v>
      </c>
      <c r="L103" s="58" t="s">
        <v>74</v>
      </c>
      <c r="M103" s="58" t="s">
        <v>74</v>
      </c>
      <c r="N103" s="58" t="s">
        <v>74</v>
      </c>
      <c r="O103" s="58" t="s">
        <v>74</v>
      </c>
      <c r="P103" s="58" t="s">
        <v>74</v>
      </c>
      <c r="Q103" s="79" t="s">
        <v>240</v>
      </c>
      <c r="R103" s="79" t="s">
        <v>241</v>
      </c>
      <c r="S103" s="56" t="s">
        <v>242</v>
      </c>
      <c r="T103" s="57" t="s">
        <v>80</v>
      </c>
      <c r="U103" s="86">
        <v>1170</v>
      </c>
      <c r="V103" s="86">
        <v>2418</v>
      </c>
      <c r="W103" s="86">
        <v>3432</v>
      </c>
      <c r="X103" s="86">
        <v>4680</v>
      </c>
      <c r="Y103" s="86">
        <v>5928</v>
      </c>
      <c r="Z103" s="86">
        <v>7176</v>
      </c>
      <c r="AA103" s="86">
        <v>8346</v>
      </c>
      <c r="AB103" s="86">
        <v>9438</v>
      </c>
      <c r="AC103" s="86">
        <v>10724</v>
      </c>
      <c r="AD103" s="86">
        <v>12050</v>
      </c>
      <c r="AE103" s="86">
        <v>12986</v>
      </c>
      <c r="AF103" s="86">
        <v>14000</v>
      </c>
      <c r="AG103" s="80" t="s">
        <v>257</v>
      </c>
      <c r="AH103" s="60" t="s">
        <v>82</v>
      </c>
      <c r="AI103" s="80" t="s">
        <v>258</v>
      </c>
      <c r="AJ103" s="85">
        <f>MIN(AM102:AM104)</f>
        <v>45658</v>
      </c>
      <c r="AK103" s="85">
        <f>MAX(AN102:AN104)</f>
        <v>46022</v>
      </c>
      <c r="AL103" s="56" t="s">
        <v>260</v>
      </c>
      <c r="AM103" s="81" cm="1">
        <f t="array" ref="AM103">DATE(2025,MATCH(TRUE,BM103:BX103&gt;0,0),1)</f>
        <v>45658</v>
      </c>
      <c r="AN103" s="81" cm="1">
        <f t="array" ref="AN103">EOMONTH(DATE(2025,IF(BX103&gt;0,12,MATCH(TRUE,_xlfn._xlws.SORT(BM103:BX103,1,-1)&gt;0,0)),1),0)</f>
        <v>46022</v>
      </c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8"/>
      <c r="BG103" s="58" t="s">
        <v>74</v>
      </c>
      <c r="BH103" s="58" t="s">
        <v>74</v>
      </c>
      <c r="BI103" s="90" t="s">
        <v>74</v>
      </c>
      <c r="BJ103" s="90" t="s">
        <v>74</v>
      </c>
      <c r="BK103" s="90" t="s">
        <v>74</v>
      </c>
      <c r="BL103" s="90" t="s">
        <v>74</v>
      </c>
      <c r="BM103" s="90" t="s">
        <v>74</v>
      </c>
      <c r="BN103" s="90" t="s">
        <v>74</v>
      </c>
      <c r="BO103" s="90" t="s">
        <v>74</v>
      </c>
      <c r="BP103" s="90" t="s">
        <v>74</v>
      </c>
      <c r="BQ103" s="90" t="s">
        <v>74</v>
      </c>
      <c r="BR103" s="90" t="s">
        <v>74</v>
      </c>
      <c r="BS103" s="90" t="s">
        <v>74</v>
      </c>
      <c r="BT103" s="90" t="s">
        <v>74</v>
      </c>
      <c r="BU103" s="90" t="s">
        <v>74</v>
      </c>
      <c r="BV103" s="90" t="s">
        <v>74</v>
      </c>
      <c r="BW103" s="90" t="s">
        <v>74</v>
      </c>
      <c r="BX103" s="90" t="s">
        <v>74</v>
      </c>
      <c r="BY103" s="90" t="s">
        <v>74</v>
      </c>
      <c r="BZ103" s="3"/>
    </row>
    <row r="104" spans="1:78" s="61" customFormat="1" ht="14.25" customHeight="1" x14ac:dyDescent="0.3">
      <c r="A104" s="58" t="s">
        <v>389</v>
      </c>
      <c r="B104" s="56" t="s">
        <v>92</v>
      </c>
      <c r="C104" s="56" t="s">
        <v>70</v>
      </c>
      <c r="D104" s="56" t="s">
        <v>71</v>
      </c>
      <c r="E104" s="56" t="s">
        <v>71</v>
      </c>
      <c r="F104" s="57" t="s">
        <v>72</v>
      </c>
      <c r="G104" s="56" t="s">
        <v>73</v>
      </c>
      <c r="H104" s="56" t="s">
        <v>74</v>
      </c>
      <c r="I104" s="56" t="s">
        <v>74</v>
      </c>
      <c r="J104" s="56" t="s">
        <v>75</v>
      </c>
      <c r="K104" s="57" t="s">
        <v>76</v>
      </c>
      <c r="L104" s="58" t="s">
        <v>74</v>
      </c>
      <c r="M104" s="58" t="s">
        <v>74</v>
      </c>
      <c r="N104" s="58" t="s">
        <v>74</v>
      </c>
      <c r="O104" s="58" t="s">
        <v>74</v>
      </c>
      <c r="P104" s="58" t="s">
        <v>74</v>
      </c>
      <c r="Q104" s="56" t="s">
        <v>77</v>
      </c>
      <c r="R104" s="56" t="s">
        <v>78</v>
      </c>
      <c r="S104" s="56" t="s">
        <v>79</v>
      </c>
      <c r="T104" s="56" t="s">
        <v>80</v>
      </c>
      <c r="U104" s="58"/>
      <c r="V104" s="59">
        <v>0.05</v>
      </c>
      <c r="W104" s="59">
        <v>0.08</v>
      </c>
      <c r="X104" s="59">
        <v>0.15</v>
      </c>
      <c r="Y104" s="59">
        <v>0.2</v>
      </c>
      <c r="Z104" s="59">
        <v>0.25</v>
      </c>
      <c r="AA104" s="59">
        <v>0.37</v>
      </c>
      <c r="AB104" s="59">
        <v>0.42</v>
      </c>
      <c r="AC104" s="59">
        <v>0.57999999999999996</v>
      </c>
      <c r="AD104" s="59">
        <v>0.67</v>
      </c>
      <c r="AE104" s="59">
        <v>1</v>
      </c>
      <c r="AF104" s="59"/>
      <c r="AG104" s="64" t="s">
        <v>81</v>
      </c>
      <c r="AH104" s="60" t="s">
        <v>82</v>
      </c>
      <c r="AI104" s="60" t="s">
        <v>371</v>
      </c>
      <c r="AJ104" s="81">
        <f>MIN(AM87:AM127)</f>
        <v>45658</v>
      </c>
      <c r="AK104" s="81">
        <f>MAX(AN87:AN127)</f>
        <v>46022</v>
      </c>
      <c r="AL104" s="64" t="s">
        <v>112</v>
      </c>
      <c r="AM104" s="81" cm="1">
        <f t="array" ref="AM104">DATE(2025,MATCH(TRUE,BM104:BX104&gt;0,0),1)</f>
        <v>45839</v>
      </c>
      <c r="AN104" s="81" cm="1">
        <f t="array" ref="AN104">EOMONTH(DATE(2025,IF(BX104&gt;0,12,MATCH(TRUE,_xlfn._xlws.SORT(BM104:BX104,1,-1)&gt;0,0)),1),0)</f>
        <v>45869</v>
      </c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8" t="str">
        <f t="shared" ref="BF104:BF135" si="12">MID(BG104,1,2)</f>
        <v>53</v>
      </c>
      <c r="BG104" s="58">
        <v>530702</v>
      </c>
      <c r="BH104" s="64" t="s">
        <v>91</v>
      </c>
      <c r="BI104" s="3">
        <v>0</v>
      </c>
      <c r="BJ104" s="67"/>
      <c r="BK104" s="27">
        <v>6600</v>
      </c>
      <c r="BL104" s="3">
        <v>6600</v>
      </c>
      <c r="BM104" s="27"/>
      <c r="BN104" s="27"/>
      <c r="BO104" s="27"/>
      <c r="BP104" s="27"/>
      <c r="BQ104" s="27"/>
      <c r="BR104" s="27"/>
      <c r="BS104" s="27">
        <v>6600</v>
      </c>
      <c r="BT104" s="27"/>
      <c r="BU104" s="27"/>
      <c r="BV104" s="27"/>
      <c r="BW104" s="27"/>
      <c r="BX104" s="27"/>
      <c r="BY104" s="3">
        <f t="shared" ref="BY104:BY135" si="13">SUBTOTAL(9,BM104:BX104)</f>
        <v>6600</v>
      </c>
      <c r="BZ104" s="3">
        <f t="shared" ref="BZ104:BZ111" si="14">+BL104-BY104</f>
        <v>0</v>
      </c>
    </row>
    <row r="105" spans="1:78" s="61" customFormat="1" ht="14.25" customHeight="1" x14ac:dyDescent="0.3">
      <c r="A105" s="58" t="s">
        <v>389</v>
      </c>
      <c r="B105" s="56" t="s">
        <v>92</v>
      </c>
      <c r="C105" s="56" t="s">
        <v>70</v>
      </c>
      <c r="D105" s="56" t="s">
        <v>71</v>
      </c>
      <c r="E105" s="56" t="s">
        <v>71</v>
      </c>
      <c r="F105" s="57" t="s">
        <v>72</v>
      </c>
      <c r="G105" s="56" t="s">
        <v>73</v>
      </c>
      <c r="H105" s="57" t="s">
        <v>74</v>
      </c>
      <c r="I105" s="56" t="s">
        <v>74</v>
      </c>
      <c r="J105" s="56" t="s">
        <v>75</v>
      </c>
      <c r="K105" s="57" t="s">
        <v>76</v>
      </c>
      <c r="L105" s="55" t="s">
        <v>74</v>
      </c>
      <c r="M105" s="55" t="s">
        <v>74</v>
      </c>
      <c r="N105" s="55" t="s">
        <v>74</v>
      </c>
      <c r="O105" s="55" t="s">
        <v>74</v>
      </c>
      <c r="P105" s="58" t="s">
        <v>74</v>
      </c>
      <c r="Q105" s="56" t="s">
        <v>77</v>
      </c>
      <c r="R105" s="56" t="s">
        <v>78</v>
      </c>
      <c r="S105" s="56" t="s">
        <v>79</v>
      </c>
      <c r="T105" s="56" t="s">
        <v>80</v>
      </c>
      <c r="U105" s="58"/>
      <c r="V105" s="59">
        <v>0.05</v>
      </c>
      <c r="W105" s="59">
        <v>0.08</v>
      </c>
      <c r="X105" s="59">
        <v>0.15</v>
      </c>
      <c r="Y105" s="59">
        <v>0.2</v>
      </c>
      <c r="Z105" s="59">
        <v>0.25</v>
      </c>
      <c r="AA105" s="59">
        <v>0.37</v>
      </c>
      <c r="AB105" s="59">
        <v>0.42</v>
      </c>
      <c r="AC105" s="59">
        <v>0.57999999999999996</v>
      </c>
      <c r="AD105" s="59">
        <v>0.67</v>
      </c>
      <c r="AE105" s="59">
        <v>1</v>
      </c>
      <c r="AF105" s="59"/>
      <c r="AG105" s="64" t="s">
        <v>81</v>
      </c>
      <c r="AH105" s="60" t="s">
        <v>82</v>
      </c>
      <c r="AI105" s="60" t="s">
        <v>371</v>
      </c>
      <c r="AJ105" s="81">
        <f>MIN(AM79:AM119)</f>
        <v>45658</v>
      </c>
      <c r="AK105" s="81">
        <f>MAX(AN79:AN119)</f>
        <v>46022</v>
      </c>
      <c r="AL105" s="64" t="s">
        <v>120</v>
      </c>
      <c r="AM105" s="81" cm="1">
        <f t="array" ref="AM105">DATE(2025,MATCH(TRUE,BM105:BX105&gt;0,0),1)</f>
        <v>45717</v>
      </c>
      <c r="AN105" s="81" cm="1">
        <f t="array" ref="AN105">EOMONTH(DATE(2025,IF(BX105&gt;0,12,MATCH(TRUE,_xlfn._xlws.SORT(BM105:BX105,1,-1)&gt;0,0)),1),0)</f>
        <v>45747</v>
      </c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8" t="str">
        <f t="shared" si="12"/>
        <v>53</v>
      </c>
      <c r="BG105" s="58">
        <v>530704</v>
      </c>
      <c r="BH105" s="64" t="s">
        <v>99</v>
      </c>
      <c r="BI105" s="3">
        <v>0</v>
      </c>
      <c r="BJ105" s="67"/>
      <c r="BK105" s="27">
        <v>1000</v>
      </c>
      <c r="BL105" s="3">
        <v>1000</v>
      </c>
      <c r="BM105" s="27"/>
      <c r="BN105" s="27"/>
      <c r="BO105" s="27">
        <v>1000</v>
      </c>
      <c r="BP105" s="27"/>
      <c r="BQ105" s="27"/>
      <c r="BR105" s="27"/>
      <c r="BS105" s="27"/>
      <c r="BT105" s="27"/>
      <c r="BU105" s="27"/>
      <c r="BV105" s="27"/>
      <c r="BW105" s="27"/>
      <c r="BX105" s="27"/>
      <c r="BY105" s="3">
        <f t="shared" si="13"/>
        <v>1000</v>
      </c>
      <c r="BZ105" s="3">
        <f t="shared" si="14"/>
        <v>0</v>
      </c>
    </row>
    <row r="106" spans="1:78" s="61" customFormat="1" ht="14.25" customHeight="1" x14ac:dyDescent="0.3">
      <c r="A106" s="58" t="s">
        <v>390</v>
      </c>
      <c r="B106" s="56" t="s">
        <v>138</v>
      </c>
      <c r="C106" s="56" t="s">
        <v>70</v>
      </c>
      <c r="D106" s="56" t="s">
        <v>71</v>
      </c>
      <c r="E106" s="56" t="s">
        <v>71</v>
      </c>
      <c r="F106" s="57" t="s">
        <v>72</v>
      </c>
      <c r="G106" s="56" t="s">
        <v>73</v>
      </c>
      <c r="H106" s="57" t="s">
        <v>74</v>
      </c>
      <c r="I106" s="56" t="s">
        <v>74</v>
      </c>
      <c r="J106" s="56" t="s">
        <v>75</v>
      </c>
      <c r="K106" s="57" t="s">
        <v>76</v>
      </c>
      <c r="L106" s="58" t="s">
        <v>74</v>
      </c>
      <c r="M106" s="58" t="s">
        <v>74</v>
      </c>
      <c r="N106" s="58" t="s">
        <v>74</v>
      </c>
      <c r="O106" s="58" t="s">
        <v>74</v>
      </c>
      <c r="P106" s="58" t="s">
        <v>74</v>
      </c>
      <c r="Q106" s="56" t="s">
        <v>77</v>
      </c>
      <c r="R106" s="56" t="s">
        <v>78</v>
      </c>
      <c r="S106" s="56" t="s">
        <v>79</v>
      </c>
      <c r="T106" s="56" t="s">
        <v>80</v>
      </c>
      <c r="U106" s="58"/>
      <c r="V106" s="59">
        <v>0.05</v>
      </c>
      <c r="W106" s="59">
        <v>0.08</v>
      </c>
      <c r="X106" s="59">
        <v>0.15</v>
      </c>
      <c r="Y106" s="59">
        <v>0.2</v>
      </c>
      <c r="Z106" s="59">
        <v>0.25</v>
      </c>
      <c r="AA106" s="59">
        <v>0.37</v>
      </c>
      <c r="AB106" s="59">
        <v>0.42</v>
      </c>
      <c r="AC106" s="59">
        <v>0.57999999999999996</v>
      </c>
      <c r="AD106" s="59">
        <v>0.67</v>
      </c>
      <c r="AE106" s="59">
        <v>1</v>
      </c>
      <c r="AF106" s="59"/>
      <c r="AG106" s="64" t="s">
        <v>81</v>
      </c>
      <c r="AH106" s="60" t="s">
        <v>82</v>
      </c>
      <c r="AI106" s="60" t="s">
        <v>370</v>
      </c>
      <c r="AJ106" s="81">
        <f>MIN($AM$60:$AM$119)</f>
        <v>45658</v>
      </c>
      <c r="AK106" s="81">
        <f>MAX($AN$60:$AN$119)</f>
        <v>46022</v>
      </c>
      <c r="AL106" s="56" t="s">
        <v>144</v>
      </c>
      <c r="AM106" s="81" cm="1">
        <f t="array" ref="AM106">DATE(2025,MATCH(TRUE,BM106:BX106&gt;0,0),1)</f>
        <v>45658</v>
      </c>
      <c r="AN106" s="81" cm="1">
        <f t="array" ref="AN106">EOMONTH(DATE(2025,IF(BX106&gt;0,12,MATCH(TRUE,_xlfn._xlws.SORT(BM106:BX106,1,-1)&gt;0,0)),1),0)</f>
        <v>45688</v>
      </c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63"/>
      <c r="BE106" s="63"/>
      <c r="BF106" s="58" t="str">
        <f t="shared" si="12"/>
        <v>53</v>
      </c>
      <c r="BG106" s="58">
        <v>530402</v>
      </c>
      <c r="BH106" s="64" t="s">
        <v>145</v>
      </c>
      <c r="BI106" s="3">
        <v>0</v>
      </c>
      <c r="BJ106" s="74"/>
      <c r="BK106" s="3">
        <v>175540</v>
      </c>
      <c r="BL106" s="3">
        <v>175540</v>
      </c>
      <c r="BM106" s="3">
        <v>35108</v>
      </c>
      <c r="BN106" s="3">
        <v>35108</v>
      </c>
      <c r="BO106" s="3">
        <v>35108</v>
      </c>
      <c r="BP106" s="3">
        <v>35108</v>
      </c>
      <c r="BQ106" s="3">
        <v>35108</v>
      </c>
      <c r="BR106" s="3"/>
      <c r="BS106" s="3"/>
      <c r="BT106" s="3"/>
      <c r="BU106" s="3"/>
      <c r="BV106" s="3"/>
      <c r="BW106" s="3"/>
      <c r="BX106" s="3"/>
      <c r="BY106" s="3">
        <f t="shared" si="13"/>
        <v>175540</v>
      </c>
      <c r="BZ106" s="3">
        <f t="shared" si="14"/>
        <v>0</v>
      </c>
    </row>
    <row r="107" spans="1:78" s="61" customFormat="1" ht="14.25" customHeight="1" x14ac:dyDescent="0.3">
      <c r="A107" s="58" t="s">
        <v>389</v>
      </c>
      <c r="B107" s="56" t="s">
        <v>92</v>
      </c>
      <c r="C107" s="56" t="s">
        <v>70</v>
      </c>
      <c r="D107" s="56" t="s">
        <v>71</v>
      </c>
      <c r="E107" s="56" t="s">
        <v>71</v>
      </c>
      <c r="F107" s="57" t="s">
        <v>72</v>
      </c>
      <c r="G107" s="56" t="s">
        <v>73</v>
      </c>
      <c r="H107" s="57" t="s">
        <v>74</v>
      </c>
      <c r="I107" s="56" t="s">
        <v>74</v>
      </c>
      <c r="J107" s="56" t="s">
        <v>75</v>
      </c>
      <c r="K107" s="57" t="s">
        <v>76</v>
      </c>
      <c r="L107" s="55" t="s">
        <v>74</v>
      </c>
      <c r="M107" s="55" t="s">
        <v>74</v>
      </c>
      <c r="N107" s="55" t="s">
        <v>74</v>
      </c>
      <c r="O107" s="55" t="s">
        <v>74</v>
      </c>
      <c r="P107" s="58" t="s">
        <v>74</v>
      </c>
      <c r="Q107" s="56" t="s">
        <v>77</v>
      </c>
      <c r="R107" s="56" t="s">
        <v>78</v>
      </c>
      <c r="S107" s="56" t="s">
        <v>79</v>
      </c>
      <c r="T107" s="56" t="s">
        <v>80</v>
      </c>
      <c r="U107" s="58"/>
      <c r="V107" s="59">
        <v>0.05</v>
      </c>
      <c r="W107" s="59">
        <v>0.08</v>
      </c>
      <c r="X107" s="59">
        <v>0.15</v>
      </c>
      <c r="Y107" s="59">
        <v>0.2</v>
      </c>
      <c r="Z107" s="59">
        <v>0.25</v>
      </c>
      <c r="AA107" s="59">
        <v>0.37</v>
      </c>
      <c r="AB107" s="59">
        <v>0.42</v>
      </c>
      <c r="AC107" s="59">
        <v>0.57999999999999996</v>
      </c>
      <c r="AD107" s="59">
        <v>0.67</v>
      </c>
      <c r="AE107" s="59">
        <v>1</v>
      </c>
      <c r="AF107" s="59"/>
      <c r="AG107" s="64" t="s">
        <v>81</v>
      </c>
      <c r="AH107" s="60" t="s">
        <v>82</v>
      </c>
      <c r="AI107" s="60" t="s">
        <v>371</v>
      </c>
      <c r="AJ107" s="81">
        <f>MIN(AM75:AM115)</f>
        <v>45658</v>
      </c>
      <c r="AK107" s="81">
        <f>MAX(AN75:AN115)</f>
        <v>46022</v>
      </c>
      <c r="AL107" s="64" t="s">
        <v>126</v>
      </c>
      <c r="AM107" s="81" cm="1">
        <f t="array" ref="AM107">DATE(2025,MATCH(TRUE,BM107:BX107&gt;0,0),1)</f>
        <v>45992</v>
      </c>
      <c r="AN107" s="81" cm="1">
        <f t="array" ref="AN107">EOMONTH(DATE(2025,IF(BX107&gt;0,12,MATCH(TRUE,_xlfn._xlws.SORT(BM107:BX107,1,-1)&gt;0,0)),1),0)</f>
        <v>46022</v>
      </c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8" t="str">
        <f t="shared" si="12"/>
        <v>53</v>
      </c>
      <c r="BG107" s="58">
        <v>530704</v>
      </c>
      <c r="BH107" s="64" t="s">
        <v>99</v>
      </c>
      <c r="BI107" s="3">
        <v>0</v>
      </c>
      <c r="BJ107" s="67"/>
      <c r="BK107" s="27">
        <v>6600</v>
      </c>
      <c r="BL107" s="3">
        <v>6600</v>
      </c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>
        <v>6600</v>
      </c>
      <c r="BY107" s="3">
        <f t="shared" si="13"/>
        <v>6600</v>
      </c>
      <c r="BZ107" s="3">
        <f t="shared" si="14"/>
        <v>0</v>
      </c>
    </row>
    <row r="108" spans="1:78" s="61" customFormat="1" ht="14.25" customHeight="1" x14ac:dyDescent="0.3">
      <c r="A108" s="58" t="s">
        <v>389</v>
      </c>
      <c r="B108" s="56" t="s">
        <v>92</v>
      </c>
      <c r="C108" s="56" t="s">
        <v>70</v>
      </c>
      <c r="D108" s="56" t="s">
        <v>71</v>
      </c>
      <c r="E108" s="56" t="s">
        <v>71</v>
      </c>
      <c r="F108" s="57" t="s">
        <v>72</v>
      </c>
      <c r="G108" s="56" t="s">
        <v>73</v>
      </c>
      <c r="H108" s="57" t="s">
        <v>74</v>
      </c>
      <c r="I108" s="56" t="s">
        <v>74</v>
      </c>
      <c r="J108" s="56" t="s">
        <v>75</v>
      </c>
      <c r="K108" s="57" t="s">
        <v>76</v>
      </c>
      <c r="L108" s="55" t="s">
        <v>74</v>
      </c>
      <c r="M108" s="55" t="s">
        <v>74</v>
      </c>
      <c r="N108" s="55" t="s">
        <v>74</v>
      </c>
      <c r="O108" s="55" t="s">
        <v>74</v>
      </c>
      <c r="P108" s="58" t="s">
        <v>74</v>
      </c>
      <c r="Q108" s="56" t="s">
        <v>77</v>
      </c>
      <c r="R108" s="56" t="s">
        <v>78</v>
      </c>
      <c r="S108" s="56" t="s">
        <v>79</v>
      </c>
      <c r="T108" s="56" t="s">
        <v>80</v>
      </c>
      <c r="U108" s="58"/>
      <c r="V108" s="59">
        <v>0.05</v>
      </c>
      <c r="W108" s="59">
        <v>0.08</v>
      </c>
      <c r="X108" s="59">
        <v>0.15</v>
      </c>
      <c r="Y108" s="59">
        <v>0.2</v>
      </c>
      <c r="Z108" s="59">
        <v>0.25</v>
      </c>
      <c r="AA108" s="59">
        <v>0.37</v>
      </c>
      <c r="AB108" s="59">
        <v>0.42</v>
      </c>
      <c r="AC108" s="59">
        <v>0.57999999999999996</v>
      </c>
      <c r="AD108" s="59">
        <v>0.67</v>
      </c>
      <c r="AE108" s="59">
        <v>1</v>
      </c>
      <c r="AF108" s="59"/>
      <c r="AG108" s="64" t="s">
        <v>81</v>
      </c>
      <c r="AH108" s="60" t="s">
        <v>82</v>
      </c>
      <c r="AI108" s="60" t="s">
        <v>371</v>
      </c>
      <c r="AJ108" s="81">
        <f>MIN(AM78:AM118)</f>
        <v>45658</v>
      </c>
      <c r="AK108" s="81">
        <f>MAX(AN78:AN118)</f>
        <v>46022</v>
      </c>
      <c r="AL108" s="64" t="s">
        <v>124</v>
      </c>
      <c r="AM108" s="81" cm="1">
        <f t="array" ref="AM108">DATE(2025,MATCH(TRUE,BM108:BX108&gt;0,0),1)</f>
        <v>45962</v>
      </c>
      <c r="AN108" s="81" cm="1">
        <f t="array" ref="AN108">EOMONTH(DATE(2025,IF(BX108&gt;0,12,MATCH(TRUE,_xlfn._xlws.SORT(BM108:BX108,1,-1)&gt;0,0)),1),0)</f>
        <v>45991</v>
      </c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8" t="str">
        <f t="shared" si="12"/>
        <v>53</v>
      </c>
      <c r="BG108" s="58">
        <v>530704</v>
      </c>
      <c r="BH108" s="64" t="s">
        <v>99</v>
      </c>
      <c r="BI108" s="3">
        <v>0</v>
      </c>
      <c r="BJ108" s="67"/>
      <c r="BK108" s="27">
        <v>6600</v>
      </c>
      <c r="BL108" s="3">
        <v>6600</v>
      </c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>
        <v>6600</v>
      </c>
      <c r="BX108" s="27"/>
      <c r="BY108" s="3">
        <f t="shared" si="13"/>
        <v>6600</v>
      </c>
      <c r="BZ108" s="3">
        <f t="shared" si="14"/>
        <v>0</v>
      </c>
    </row>
    <row r="109" spans="1:78" s="61" customFormat="1" ht="14.25" customHeight="1" x14ac:dyDescent="0.3">
      <c r="A109" s="58" t="s">
        <v>389</v>
      </c>
      <c r="B109" s="56" t="s">
        <v>92</v>
      </c>
      <c r="C109" s="56" t="s">
        <v>70</v>
      </c>
      <c r="D109" s="56" t="s">
        <v>71</v>
      </c>
      <c r="E109" s="56" t="s">
        <v>71</v>
      </c>
      <c r="F109" s="57" t="s">
        <v>72</v>
      </c>
      <c r="G109" s="56" t="s">
        <v>73</v>
      </c>
      <c r="H109" s="56" t="s">
        <v>74</v>
      </c>
      <c r="I109" s="56" t="s">
        <v>74</v>
      </c>
      <c r="J109" s="56" t="s">
        <v>75</v>
      </c>
      <c r="K109" s="57" t="s">
        <v>76</v>
      </c>
      <c r="L109" s="58" t="s">
        <v>74</v>
      </c>
      <c r="M109" s="58" t="s">
        <v>74</v>
      </c>
      <c r="N109" s="58" t="s">
        <v>74</v>
      </c>
      <c r="O109" s="58" t="s">
        <v>74</v>
      </c>
      <c r="P109" s="58" t="s">
        <v>74</v>
      </c>
      <c r="Q109" s="56" t="s">
        <v>77</v>
      </c>
      <c r="R109" s="56" t="s">
        <v>78</v>
      </c>
      <c r="S109" s="56" t="s">
        <v>79</v>
      </c>
      <c r="T109" s="56" t="s">
        <v>80</v>
      </c>
      <c r="U109" s="58"/>
      <c r="V109" s="59">
        <v>0.05</v>
      </c>
      <c r="W109" s="59">
        <v>0.08</v>
      </c>
      <c r="X109" s="59">
        <v>0.15</v>
      </c>
      <c r="Y109" s="59">
        <v>0.2</v>
      </c>
      <c r="Z109" s="59">
        <v>0.25</v>
      </c>
      <c r="AA109" s="59">
        <v>0.37</v>
      </c>
      <c r="AB109" s="59">
        <v>0.42</v>
      </c>
      <c r="AC109" s="59">
        <v>0.57999999999999996</v>
      </c>
      <c r="AD109" s="59">
        <v>0.67</v>
      </c>
      <c r="AE109" s="59">
        <v>1</v>
      </c>
      <c r="AF109" s="59"/>
      <c r="AG109" s="64" t="s">
        <v>81</v>
      </c>
      <c r="AH109" s="60" t="s">
        <v>82</v>
      </c>
      <c r="AI109" s="92" t="s">
        <v>371</v>
      </c>
      <c r="AJ109" s="81">
        <f>MIN(AM90:AM130)</f>
        <v>45658</v>
      </c>
      <c r="AK109" s="81">
        <f>MAX(AN90:AN130)</f>
        <v>46022</v>
      </c>
      <c r="AL109" s="64" t="s">
        <v>114</v>
      </c>
      <c r="AM109" s="81" cm="1">
        <f t="array" ref="AM109">DATE(2025,MATCH(TRUE,BM109:BX109&gt;0,0),1)</f>
        <v>45931</v>
      </c>
      <c r="AN109" s="81" cm="1">
        <f t="array" ref="AN109">EOMONTH(DATE(2025,IF(BX109&gt;0,12,MATCH(TRUE,_xlfn._xlws.SORT(BM109:BX109,1,-1)&gt;0,0)),1),0)</f>
        <v>45961</v>
      </c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8" t="str">
        <f t="shared" si="12"/>
        <v>53</v>
      </c>
      <c r="BG109" s="58">
        <v>530704</v>
      </c>
      <c r="BH109" s="64" t="s">
        <v>99</v>
      </c>
      <c r="BI109" s="3">
        <v>0</v>
      </c>
      <c r="BJ109" s="67"/>
      <c r="BK109" s="27">
        <v>2500</v>
      </c>
      <c r="BL109" s="3">
        <v>2500</v>
      </c>
      <c r="BM109" s="27"/>
      <c r="BN109" s="27"/>
      <c r="BO109" s="27"/>
      <c r="BP109" s="27"/>
      <c r="BQ109" s="27"/>
      <c r="BR109" s="27"/>
      <c r="BS109" s="27"/>
      <c r="BT109" s="27"/>
      <c r="BU109" s="27"/>
      <c r="BV109" s="27">
        <v>2500</v>
      </c>
      <c r="BW109" s="27"/>
      <c r="BX109" s="27"/>
      <c r="BY109" s="3">
        <f t="shared" si="13"/>
        <v>2500</v>
      </c>
      <c r="BZ109" s="3">
        <f t="shared" si="14"/>
        <v>0</v>
      </c>
    </row>
    <row r="110" spans="1:78" s="61" customFormat="1" ht="14.25" customHeight="1" x14ac:dyDescent="0.3">
      <c r="A110" s="58" t="s">
        <v>389</v>
      </c>
      <c r="B110" s="56" t="s">
        <v>92</v>
      </c>
      <c r="C110" s="56" t="s">
        <v>70</v>
      </c>
      <c r="D110" s="56" t="s">
        <v>71</v>
      </c>
      <c r="E110" s="56" t="s">
        <v>71</v>
      </c>
      <c r="F110" s="57" t="s">
        <v>72</v>
      </c>
      <c r="G110" s="56" t="s">
        <v>73</v>
      </c>
      <c r="H110" s="57" t="s">
        <v>74</v>
      </c>
      <c r="I110" s="56" t="s">
        <v>74</v>
      </c>
      <c r="J110" s="56" t="s">
        <v>75</v>
      </c>
      <c r="K110" s="57" t="s">
        <v>76</v>
      </c>
      <c r="L110" s="55" t="s">
        <v>74</v>
      </c>
      <c r="M110" s="55" t="s">
        <v>74</v>
      </c>
      <c r="N110" s="55" t="s">
        <v>74</v>
      </c>
      <c r="O110" s="55" t="s">
        <v>74</v>
      </c>
      <c r="P110" s="58" t="s">
        <v>74</v>
      </c>
      <c r="Q110" s="56" t="s">
        <v>77</v>
      </c>
      <c r="R110" s="56" t="s">
        <v>78</v>
      </c>
      <c r="S110" s="56" t="s">
        <v>79</v>
      </c>
      <c r="T110" s="56" t="s">
        <v>80</v>
      </c>
      <c r="U110" s="58"/>
      <c r="V110" s="59">
        <v>0.05</v>
      </c>
      <c r="W110" s="59">
        <v>0.08</v>
      </c>
      <c r="X110" s="59">
        <v>0.15</v>
      </c>
      <c r="Y110" s="59">
        <v>0.2</v>
      </c>
      <c r="Z110" s="59">
        <v>0.25</v>
      </c>
      <c r="AA110" s="59">
        <v>0.37</v>
      </c>
      <c r="AB110" s="59">
        <v>0.42</v>
      </c>
      <c r="AC110" s="59">
        <v>0.57999999999999996</v>
      </c>
      <c r="AD110" s="59">
        <v>0.67</v>
      </c>
      <c r="AE110" s="59">
        <v>1</v>
      </c>
      <c r="AF110" s="59"/>
      <c r="AG110" s="64" t="s">
        <v>81</v>
      </c>
      <c r="AH110" s="60" t="s">
        <v>82</v>
      </c>
      <c r="AI110" s="92" t="s">
        <v>371</v>
      </c>
      <c r="AJ110" s="81">
        <f>MIN(AM79:AM119)</f>
        <v>45658</v>
      </c>
      <c r="AK110" s="81">
        <f>MAX(AN79:AN119)</f>
        <v>46022</v>
      </c>
      <c r="AL110" s="64" t="s">
        <v>125</v>
      </c>
      <c r="AM110" s="81" cm="1">
        <f t="array" ref="AM110">DATE(2025,MATCH(TRUE,BM110:BX110&gt;0,0),1)</f>
        <v>45778</v>
      </c>
      <c r="AN110" s="81" cm="1">
        <f t="array" ref="AN110">EOMONTH(DATE(2025,IF(BX110&gt;0,12,MATCH(TRUE,_xlfn._xlws.SORT(BM110:BX110,1,-1)&gt;0,0)),1),0)</f>
        <v>45808</v>
      </c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8" t="str">
        <f t="shared" si="12"/>
        <v>53</v>
      </c>
      <c r="BG110" s="58">
        <v>530704</v>
      </c>
      <c r="BH110" s="64" t="s">
        <v>99</v>
      </c>
      <c r="BI110" s="3">
        <v>0</v>
      </c>
      <c r="BJ110" s="67"/>
      <c r="BK110" s="27">
        <v>1000</v>
      </c>
      <c r="BL110" s="3">
        <v>1000</v>
      </c>
      <c r="BM110" s="27"/>
      <c r="BN110" s="27"/>
      <c r="BO110" s="27"/>
      <c r="BP110" s="27"/>
      <c r="BQ110" s="27">
        <v>1000</v>
      </c>
      <c r="BR110" s="27"/>
      <c r="BS110" s="27"/>
      <c r="BT110" s="27"/>
      <c r="BU110" s="27"/>
      <c r="BV110" s="27"/>
      <c r="BW110" s="27"/>
      <c r="BX110" s="27"/>
      <c r="BY110" s="3">
        <f t="shared" si="13"/>
        <v>1000</v>
      </c>
      <c r="BZ110" s="3">
        <f t="shared" si="14"/>
        <v>0</v>
      </c>
    </row>
    <row r="111" spans="1:78" s="61" customFormat="1" ht="14.25" customHeight="1" x14ac:dyDescent="0.3">
      <c r="A111" s="58" t="s">
        <v>395</v>
      </c>
      <c r="B111" s="56" t="s">
        <v>401</v>
      </c>
      <c r="C111" s="56" t="s">
        <v>70</v>
      </c>
      <c r="D111" s="56" t="s">
        <v>71</v>
      </c>
      <c r="E111" s="56" t="s">
        <v>71</v>
      </c>
      <c r="F111" s="57" t="s">
        <v>262</v>
      </c>
      <c r="G111" s="56" t="s">
        <v>263</v>
      </c>
      <c r="H111" s="56" t="s">
        <v>264</v>
      </c>
      <c r="I111" s="56" t="s">
        <v>265</v>
      </c>
      <c r="J111" s="56" t="s">
        <v>266</v>
      </c>
      <c r="K111" s="57" t="s">
        <v>267</v>
      </c>
      <c r="L111" s="56" t="s">
        <v>268</v>
      </c>
      <c r="M111" s="58">
        <v>1</v>
      </c>
      <c r="N111" s="58" t="s">
        <v>269</v>
      </c>
      <c r="O111" s="58" t="s">
        <v>270</v>
      </c>
      <c r="P111" s="56" t="s">
        <v>271</v>
      </c>
      <c r="Q111" s="56" t="s">
        <v>272</v>
      </c>
      <c r="R111" s="79" t="s">
        <v>273</v>
      </c>
      <c r="S111" s="56" t="s">
        <v>274</v>
      </c>
      <c r="T111" s="57" t="s">
        <v>80</v>
      </c>
      <c r="U111" s="65"/>
      <c r="V111" s="65"/>
      <c r="W111" s="88"/>
      <c r="X111" s="88"/>
      <c r="Y111" s="88"/>
      <c r="Z111" s="88">
        <v>30</v>
      </c>
      <c r="AA111" s="88">
        <v>30</v>
      </c>
      <c r="AB111" s="88">
        <v>30</v>
      </c>
      <c r="AC111" s="88">
        <v>60</v>
      </c>
      <c r="AD111" s="88">
        <v>60</v>
      </c>
      <c r="AE111" s="88">
        <v>60</v>
      </c>
      <c r="AF111" s="88">
        <v>90</v>
      </c>
      <c r="AG111" s="64" t="s">
        <v>378</v>
      </c>
      <c r="AH111" s="60" t="s">
        <v>82</v>
      </c>
      <c r="AI111" s="56" t="s">
        <v>379</v>
      </c>
      <c r="AJ111" s="81">
        <f>MIN(AM111:AM112)</f>
        <v>45717</v>
      </c>
      <c r="AK111" s="81">
        <f>MAX(AN111:AN112)</f>
        <v>45808</v>
      </c>
      <c r="AL111" s="64" t="s">
        <v>275</v>
      </c>
      <c r="AM111" s="81" cm="1">
        <f t="array" ref="AM111">DATE(2025,MATCH(TRUE,BM111:BX111&gt;0,0),1)</f>
        <v>45778</v>
      </c>
      <c r="AN111" s="81" cm="1">
        <f t="array" ref="AN111">EOMONTH(DATE(2025,IF(BX111&gt;0,12,MATCH(TRUE,_xlfn._xlws.SORT(BM111:BX111,1,-1)&gt;0,0)),1),0)</f>
        <v>45808</v>
      </c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8" t="str">
        <f t="shared" si="12"/>
        <v>73</v>
      </c>
      <c r="BG111" s="58">
        <v>730425</v>
      </c>
      <c r="BH111" s="64" t="s">
        <v>276</v>
      </c>
      <c r="BI111" s="27">
        <v>90000</v>
      </c>
      <c r="BJ111" s="67"/>
      <c r="BK111" s="27">
        <v>0</v>
      </c>
      <c r="BL111" s="3">
        <f>+BI111+BK111</f>
        <v>90000</v>
      </c>
      <c r="BM111" s="27"/>
      <c r="BN111" s="27"/>
      <c r="BO111" s="27"/>
      <c r="BP111" s="27"/>
      <c r="BQ111" s="27">
        <v>50000</v>
      </c>
      <c r="BR111" s="27"/>
      <c r="BS111" s="27"/>
      <c r="BT111" s="27">
        <v>20000</v>
      </c>
      <c r="BU111" s="27"/>
      <c r="BV111" s="27"/>
      <c r="BW111" s="27">
        <v>20000</v>
      </c>
      <c r="BX111" s="27"/>
      <c r="BY111" s="3">
        <f t="shared" si="13"/>
        <v>90000</v>
      </c>
      <c r="BZ111" s="3">
        <f t="shared" si="14"/>
        <v>0</v>
      </c>
    </row>
    <row r="112" spans="1:78" s="61" customFormat="1" ht="14.25" customHeight="1" x14ac:dyDescent="0.3">
      <c r="A112" s="58" t="s">
        <v>389</v>
      </c>
      <c r="B112" s="56" t="s">
        <v>92</v>
      </c>
      <c r="C112" s="56" t="s">
        <v>70</v>
      </c>
      <c r="D112" s="56" t="s">
        <v>71</v>
      </c>
      <c r="E112" s="56" t="s">
        <v>71</v>
      </c>
      <c r="F112" s="57" t="s">
        <v>72</v>
      </c>
      <c r="G112" s="56" t="s">
        <v>73</v>
      </c>
      <c r="H112" s="56" t="s">
        <v>74</v>
      </c>
      <c r="I112" s="56" t="s">
        <v>74</v>
      </c>
      <c r="J112" s="56" t="s">
        <v>75</v>
      </c>
      <c r="K112" s="57" t="s">
        <v>76</v>
      </c>
      <c r="L112" s="58" t="s">
        <v>74</v>
      </c>
      <c r="M112" s="58" t="s">
        <v>74</v>
      </c>
      <c r="N112" s="58" t="s">
        <v>74</v>
      </c>
      <c r="O112" s="58" t="s">
        <v>74</v>
      </c>
      <c r="P112" s="58" t="s">
        <v>74</v>
      </c>
      <c r="Q112" s="56" t="s">
        <v>77</v>
      </c>
      <c r="R112" s="56" t="s">
        <v>78</v>
      </c>
      <c r="S112" s="56" t="s">
        <v>79</v>
      </c>
      <c r="T112" s="56" t="s">
        <v>80</v>
      </c>
      <c r="U112" s="58"/>
      <c r="V112" s="59">
        <v>0.05</v>
      </c>
      <c r="W112" s="59">
        <v>0.08</v>
      </c>
      <c r="X112" s="59">
        <v>0.15</v>
      </c>
      <c r="Y112" s="59">
        <v>0.2</v>
      </c>
      <c r="Z112" s="59">
        <v>0.25</v>
      </c>
      <c r="AA112" s="59">
        <v>0.37</v>
      </c>
      <c r="AB112" s="59">
        <v>0.42</v>
      </c>
      <c r="AC112" s="59">
        <v>0.57999999999999996</v>
      </c>
      <c r="AD112" s="59">
        <v>0.67</v>
      </c>
      <c r="AE112" s="59">
        <v>1</v>
      </c>
      <c r="AF112" s="59"/>
      <c r="AG112" s="64" t="s">
        <v>81</v>
      </c>
      <c r="AH112" s="60" t="s">
        <v>82</v>
      </c>
      <c r="AI112" s="60" t="s">
        <v>371</v>
      </c>
      <c r="AJ112" s="81">
        <f>MIN(AM110:AM150)</f>
        <v>45658</v>
      </c>
      <c r="AK112" s="81">
        <f>MAX(AN110:AN150)</f>
        <v>46022</v>
      </c>
      <c r="AL112" s="64" t="s">
        <v>94</v>
      </c>
      <c r="AM112" s="81" cm="1">
        <f t="array" ref="AM112">DATE(2025,MATCH(TRUE,BM112:BX112&gt;0,0),1)</f>
        <v>45717</v>
      </c>
      <c r="AN112" s="81" cm="1">
        <f t="array" ref="AN112">EOMONTH(DATE(2025,IF(BX112&gt;0,12,MATCH(TRUE,_xlfn._xlws.SORT(BM112:BX112,1,-1)&gt;0,0)),1),0)</f>
        <v>45747</v>
      </c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8" t="str">
        <f t="shared" si="12"/>
        <v>53</v>
      </c>
      <c r="BG112" s="58">
        <v>530404</v>
      </c>
      <c r="BH112" s="64" t="s">
        <v>95</v>
      </c>
      <c r="BI112" s="3">
        <v>0</v>
      </c>
      <c r="BJ112" s="67"/>
      <c r="BK112" s="27">
        <v>4100</v>
      </c>
      <c r="BL112" s="3">
        <v>4100</v>
      </c>
      <c r="BM112" s="27"/>
      <c r="BN112" s="27"/>
      <c r="BO112" s="27">
        <v>4100</v>
      </c>
      <c r="BP112" s="27"/>
      <c r="BQ112" s="27"/>
      <c r="BR112" s="27"/>
      <c r="BS112" s="27"/>
      <c r="BT112" s="27"/>
      <c r="BU112" s="27"/>
      <c r="BV112" s="27"/>
      <c r="BW112" s="27"/>
      <c r="BX112" s="27"/>
      <c r="BY112" s="3">
        <f t="shared" si="13"/>
        <v>4100</v>
      </c>
      <c r="BZ112" s="3"/>
    </row>
    <row r="113" spans="1:78" s="61" customFormat="1" ht="14.25" customHeight="1" x14ac:dyDescent="0.3">
      <c r="A113" s="58" t="s">
        <v>389</v>
      </c>
      <c r="B113" s="56" t="s">
        <v>92</v>
      </c>
      <c r="C113" s="56" t="s">
        <v>70</v>
      </c>
      <c r="D113" s="56" t="s">
        <v>71</v>
      </c>
      <c r="E113" s="56" t="s">
        <v>71</v>
      </c>
      <c r="F113" s="57" t="s">
        <v>72</v>
      </c>
      <c r="G113" s="56" t="s">
        <v>73</v>
      </c>
      <c r="H113" s="56" t="s">
        <v>74</v>
      </c>
      <c r="I113" s="56" t="s">
        <v>74</v>
      </c>
      <c r="J113" s="56" t="s">
        <v>75</v>
      </c>
      <c r="K113" s="57" t="s">
        <v>76</v>
      </c>
      <c r="L113" s="58" t="s">
        <v>74</v>
      </c>
      <c r="M113" s="58" t="s">
        <v>74</v>
      </c>
      <c r="N113" s="58" t="s">
        <v>74</v>
      </c>
      <c r="O113" s="58" t="s">
        <v>74</v>
      </c>
      <c r="P113" s="58" t="s">
        <v>74</v>
      </c>
      <c r="Q113" s="56" t="s">
        <v>77</v>
      </c>
      <c r="R113" s="56" t="s">
        <v>78</v>
      </c>
      <c r="S113" s="56" t="s">
        <v>79</v>
      </c>
      <c r="T113" s="56" t="s">
        <v>80</v>
      </c>
      <c r="U113" s="58"/>
      <c r="V113" s="59">
        <v>0.05</v>
      </c>
      <c r="W113" s="59">
        <v>0.08</v>
      </c>
      <c r="X113" s="59">
        <v>0.15</v>
      </c>
      <c r="Y113" s="59">
        <v>0.2</v>
      </c>
      <c r="Z113" s="59">
        <v>0.25</v>
      </c>
      <c r="AA113" s="59">
        <v>0.37</v>
      </c>
      <c r="AB113" s="59">
        <v>0.42</v>
      </c>
      <c r="AC113" s="59">
        <v>0.57999999999999996</v>
      </c>
      <c r="AD113" s="59">
        <v>0.67</v>
      </c>
      <c r="AE113" s="59">
        <v>1</v>
      </c>
      <c r="AF113" s="59"/>
      <c r="AG113" s="64" t="s">
        <v>81</v>
      </c>
      <c r="AH113" s="60" t="s">
        <v>82</v>
      </c>
      <c r="AI113" s="60" t="s">
        <v>371</v>
      </c>
      <c r="AJ113" s="81">
        <f>MIN(AM107:AM147)</f>
        <v>45658</v>
      </c>
      <c r="AK113" s="81">
        <f>MAX(AN107:AN147)</f>
        <v>46022</v>
      </c>
      <c r="AL113" s="64" t="s">
        <v>94</v>
      </c>
      <c r="AM113" s="81" cm="1">
        <f t="array" ref="AM113">DATE(2025,MATCH(TRUE,BM113:BX113&gt;0,0),1)</f>
        <v>45717</v>
      </c>
      <c r="AN113" s="81" cm="1">
        <f t="array" ref="AN113">EOMONTH(DATE(2025,IF(BX113&gt;0,12,MATCH(TRUE,_xlfn._xlws.SORT(BM113:BX113,1,-1)&gt;0,0)),1),0)</f>
        <v>45747</v>
      </c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8" t="str">
        <f t="shared" si="12"/>
        <v>53</v>
      </c>
      <c r="BG113" s="58">
        <v>530704</v>
      </c>
      <c r="BH113" s="64" t="s">
        <v>99</v>
      </c>
      <c r="BI113" s="3">
        <v>0</v>
      </c>
      <c r="BJ113" s="67"/>
      <c r="BK113" s="27">
        <v>2500</v>
      </c>
      <c r="BL113" s="3">
        <v>2500</v>
      </c>
      <c r="BM113" s="27"/>
      <c r="BN113" s="27"/>
      <c r="BO113" s="27">
        <v>2500</v>
      </c>
      <c r="BP113" s="27"/>
      <c r="BQ113" s="27"/>
      <c r="BR113" s="27"/>
      <c r="BS113" s="27"/>
      <c r="BT113" s="27"/>
      <c r="BU113" s="27"/>
      <c r="BV113" s="27"/>
      <c r="BW113" s="27"/>
      <c r="BX113" s="27"/>
      <c r="BY113" s="3">
        <f t="shared" si="13"/>
        <v>2500</v>
      </c>
      <c r="BZ113" s="3">
        <f t="shared" ref="BZ113:BZ127" si="15">+BL113-BY113</f>
        <v>0</v>
      </c>
    </row>
    <row r="114" spans="1:78" s="61" customFormat="1" ht="14.25" customHeight="1" x14ac:dyDescent="0.3">
      <c r="A114" s="58" t="s">
        <v>389</v>
      </c>
      <c r="B114" s="56" t="s">
        <v>92</v>
      </c>
      <c r="C114" s="56" t="s">
        <v>70</v>
      </c>
      <c r="D114" s="56" t="s">
        <v>71</v>
      </c>
      <c r="E114" s="56" t="s">
        <v>71</v>
      </c>
      <c r="F114" s="57" t="s">
        <v>72</v>
      </c>
      <c r="G114" s="56" t="s">
        <v>73</v>
      </c>
      <c r="H114" s="56" t="s">
        <v>74</v>
      </c>
      <c r="I114" s="56" t="s">
        <v>74</v>
      </c>
      <c r="J114" s="56" t="s">
        <v>75</v>
      </c>
      <c r="K114" s="57" t="s">
        <v>76</v>
      </c>
      <c r="L114" s="58" t="s">
        <v>74</v>
      </c>
      <c r="M114" s="58" t="s">
        <v>74</v>
      </c>
      <c r="N114" s="58" t="s">
        <v>74</v>
      </c>
      <c r="O114" s="58" t="s">
        <v>74</v>
      </c>
      <c r="P114" s="58" t="s">
        <v>74</v>
      </c>
      <c r="Q114" s="56" t="s">
        <v>77</v>
      </c>
      <c r="R114" s="56" t="s">
        <v>78</v>
      </c>
      <c r="S114" s="56" t="s">
        <v>79</v>
      </c>
      <c r="T114" s="56" t="s">
        <v>80</v>
      </c>
      <c r="U114" s="58"/>
      <c r="V114" s="59">
        <v>0.05</v>
      </c>
      <c r="W114" s="59">
        <v>0.08</v>
      </c>
      <c r="X114" s="59">
        <v>0.15</v>
      </c>
      <c r="Y114" s="59">
        <v>0.2</v>
      </c>
      <c r="Z114" s="59">
        <v>0.25</v>
      </c>
      <c r="AA114" s="59">
        <v>0.37</v>
      </c>
      <c r="AB114" s="59">
        <v>0.42</v>
      </c>
      <c r="AC114" s="59">
        <v>0.57999999999999996</v>
      </c>
      <c r="AD114" s="59">
        <v>0.67</v>
      </c>
      <c r="AE114" s="59">
        <v>1</v>
      </c>
      <c r="AF114" s="59"/>
      <c r="AG114" s="64" t="s">
        <v>81</v>
      </c>
      <c r="AH114" s="60" t="s">
        <v>82</v>
      </c>
      <c r="AI114" s="60" t="s">
        <v>371</v>
      </c>
      <c r="AJ114" s="81">
        <f>MIN(AM92:AM132)</f>
        <v>45658</v>
      </c>
      <c r="AK114" s="81">
        <f>MAX(AN92:AN132)</f>
        <v>46022</v>
      </c>
      <c r="AL114" s="64" t="s">
        <v>117</v>
      </c>
      <c r="AM114" s="81" cm="1">
        <f t="array" ref="AM114">DATE(2025,MATCH(TRUE,BM114:BX114&gt;0,0),1)</f>
        <v>45839</v>
      </c>
      <c r="AN114" s="81" cm="1">
        <f t="array" ref="AN114">EOMONTH(DATE(2025,IF(BX114&gt;0,12,MATCH(TRUE,_xlfn._xlws.SORT(BM114:BX114,1,-1)&gt;0,0)),1),0)</f>
        <v>45869</v>
      </c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8" t="str">
        <f t="shared" si="12"/>
        <v>53</v>
      </c>
      <c r="BG114" s="58">
        <v>530704</v>
      </c>
      <c r="BH114" s="64" t="s">
        <v>99</v>
      </c>
      <c r="BI114" s="3">
        <v>0</v>
      </c>
      <c r="BJ114" s="67"/>
      <c r="BK114" s="27">
        <v>1000</v>
      </c>
      <c r="BL114" s="3">
        <v>1000</v>
      </c>
      <c r="BM114" s="27"/>
      <c r="BN114" s="27"/>
      <c r="BO114" s="27"/>
      <c r="BP114" s="27"/>
      <c r="BQ114" s="27"/>
      <c r="BR114" s="27"/>
      <c r="BS114" s="27">
        <v>1000</v>
      </c>
      <c r="BT114" s="27"/>
      <c r="BU114" s="57"/>
      <c r="BV114" s="27"/>
      <c r="BW114" s="27"/>
      <c r="BX114" s="27"/>
      <c r="BY114" s="3">
        <f t="shared" si="13"/>
        <v>1000</v>
      </c>
      <c r="BZ114" s="3">
        <f t="shared" si="15"/>
        <v>0</v>
      </c>
    </row>
    <row r="115" spans="1:78" s="61" customFormat="1" ht="14.25" customHeight="1" x14ac:dyDescent="0.3">
      <c r="A115" s="58" t="s">
        <v>390</v>
      </c>
      <c r="B115" s="56" t="s">
        <v>138</v>
      </c>
      <c r="C115" s="56" t="s">
        <v>70</v>
      </c>
      <c r="D115" s="56" t="s">
        <v>71</v>
      </c>
      <c r="E115" s="56" t="s">
        <v>71</v>
      </c>
      <c r="F115" s="57" t="s">
        <v>72</v>
      </c>
      <c r="G115" s="56" t="s">
        <v>73</v>
      </c>
      <c r="H115" s="57" t="s">
        <v>74</v>
      </c>
      <c r="I115" s="56" t="s">
        <v>74</v>
      </c>
      <c r="J115" s="56" t="s">
        <v>75</v>
      </c>
      <c r="K115" s="57" t="s">
        <v>76</v>
      </c>
      <c r="L115" s="58" t="s">
        <v>74</v>
      </c>
      <c r="M115" s="58" t="s">
        <v>74</v>
      </c>
      <c r="N115" s="58" t="s">
        <v>74</v>
      </c>
      <c r="O115" s="58" t="s">
        <v>74</v>
      </c>
      <c r="P115" s="58" t="s">
        <v>74</v>
      </c>
      <c r="Q115" s="56" t="s">
        <v>77</v>
      </c>
      <c r="R115" s="56" t="s">
        <v>78</v>
      </c>
      <c r="S115" s="56" t="s">
        <v>79</v>
      </c>
      <c r="T115" s="56" t="s">
        <v>80</v>
      </c>
      <c r="U115" s="58"/>
      <c r="V115" s="59">
        <v>0.05</v>
      </c>
      <c r="W115" s="59">
        <v>0.08</v>
      </c>
      <c r="X115" s="59">
        <v>0.15</v>
      </c>
      <c r="Y115" s="59">
        <v>0.2</v>
      </c>
      <c r="Z115" s="59">
        <v>0.25</v>
      </c>
      <c r="AA115" s="59">
        <v>0.37</v>
      </c>
      <c r="AB115" s="59">
        <v>0.42</v>
      </c>
      <c r="AC115" s="59">
        <v>0.57999999999999996</v>
      </c>
      <c r="AD115" s="59">
        <v>0.67</v>
      </c>
      <c r="AE115" s="59">
        <v>1</v>
      </c>
      <c r="AF115" s="59"/>
      <c r="AG115" s="64" t="s">
        <v>81</v>
      </c>
      <c r="AH115" s="60" t="s">
        <v>82</v>
      </c>
      <c r="AI115" s="92" t="s">
        <v>370</v>
      </c>
      <c r="AJ115" s="81">
        <f>MIN($AM$60:$AM$119)</f>
        <v>45658</v>
      </c>
      <c r="AK115" s="81">
        <f>MAX($AN$60:$AN$119)</f>
        <v>46022</v>
      </c>
      <c r="AL115" s="56" t="s">
        <v>167</v>
      </c>
      <c r="AM115" s="81" cm="1">
        <f t="array" ref="AM115">DATE(2025,MATCH(TRUE,BM115:BX115&gt;0,0),1)</f>
        <v>45992</v>
      </c>
      <c r="AN115" s="81" cm="1">
        <f t="array" ref="AN115">EOMONTH(DATE(2025,IF(BX115&gt;0,12,MATCH(TRUE,_xlfn._xlws.SORT(BM115:BX115,1,-1)&gt;0,0)),1),0)</f>
        <v>46022</v>
      </c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63"/>
      <c r="BE115" s="63"/>
      <c r="BF115" s="58" t="str">
        <f t="shared" si="12"/>
        <v>53</v>
      </c>
      <c r="BG115" s="58">
        <v>530811</v>
      </c>
      <c r="BH115" s="64" t="s">
        <v>168</v>
      </c>
      <c r="BI115" s="3">
        <v>0</v>
      </c>
      <c r="BJ115" s="74"/>
      <c r="BK115" s="3">
        <v>1000</v>
      </c>
      <c r="BL115" s="3">
        <v>1000</v>
      </c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>
        <v>1000</v>
      </c>
      <c r="BY115" s="3">
        <f t="shared" si="13"/>
        <v>1000</v>
      </c>
      <c r="BZ115" s="3">
        <f t="shared" si="15"/>
        <v>0</v>
      </c>
    </row>
    <row r="116" spans="1:78" s="61" customFormat="1" ht="14.25" customHeight="1" x14ac:dyDescent="0.3">
      <c r="A116" s="58" t="s">
        <v>390</v>
      </c>
      <c r="B116" s="56" t="s">
        <v>138</v>
      </c>
      <c r="C116" s="56" t="s">
        <v>70</v>
      </c>
      <c r="D116" s="56" t="s">
        <v>71</v>
      </c>
      <c r="E116" s="56" t="s">
        <v>71</v>
      </c>
      <c r="F116" s="57" t="s">
        <v>72</v>
      </c>
      <c r="G116" s="56" t="s">
        <v>73</v>
      </c>
      <c r="H116" s="57" t="s">
        <v>74</v>
      </c>
      <c r="I116" s="56" t="s">
        <v>74</v>
      </c>
      <c r="J116" s="56" t="s">
        <v>75</v>
      </c>
      <c r="K116" s="57" t="s">
        <v>76</v>
      </c>
      <c r="L116" s="58" t="s">
        <v>74</v>
      </c>
      <c r="M116" s="58" t="s">
        <v>74</v>
      </c>
      <c r="N116" s="58" t="s">
        <v>74</v>
      </c>
      <c r="O116" s="58" t="s">
        <v>74</v>
      </c>
      <c r="P116" s="58" t="s">
        <v>74</v>
      </c>
      <c r="Q116" s="56" t="s">
        <v>77</v>
      </c>
      <c r="R116" s="56" t="s">
        <v>78</v>
      </c>
      <c r="S116" s="56" t="s">
        <v>79</v>
      </c>
      <c r="T116" s="56" t="s">
        <v>80</v>
      </c>
      <c r="U116" s="58"/>
      <c r="V116" s="59">
        <v>0.05</v>
      </c>
      <c r="W116" s="59">
        <v>0.08</v>
      </c>
      <c r="X116" s="59">
        <v>0.15</v>
      </c>
      <c r="Y116" s="59">
        <v>0.2</v>
      </c>
      <c r="Z116" s="59">
        <v>0.25</v>
      </c>
      <c r="AA116" s="59">
        <v>0.37</v>
      </c>
      <c r="AB116" s="59">
        <v>0.42</v>
      </c>
      <c r="AC116" s="59">
        <v>0.57999999999999996</v>
      </c>
      <c r="AD116" s="59">
        <v>0.67</v>
      </c>
      <c r="AE116" s="59">
        <v>1</v>
      </c>
      <c r="AF116" s="59"/>
      <c r="AG116" s="64" t="s">
        <v>81</v>
      </c>
      <c r="AH116" s="60" t="s">
        <v>82</v>
      </c>
      <c r="AI116" s="60" t="s">
        <v>370</v>
      </c>
      <c r="AJ116" s="81">
        <f>MIN($AM$60:$AM$119)</f>
        <v>45658</v>
      </c>
      <c r="AK116" s="81">
        <f>MAX($AN$60:$AN$119)</f>
        <v>46022</v>
      </c>
      <c r="AL116" s="56" t="s">
        <v>166</v>
      </c>
      <c r="AM116" s="81" cm="1">
        <f t="array" ref="AM116">DATE(2025,MATCH(TRUE,BM116:BX116&gt;0,0),1)</f>
        <v>45992</v>
      </c>
      <c r="AN116" s="81" cm="1">
        <f t="array" ref="AN116">EOMONTH(DATE(2025,IF(BX116&gt;0,12,MATCH(TRUE,_xlfn._xlws.SORT(BM116:BX116,1,-1)&gt;0,0)),1),0)</f>
        <v>46022</v>
      </c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63"/>
      <c r="BE116" s="63"/>
      <c r="BF116" s="58" t="str">
        <f t="shared" si="12"/>
        <v>53</v>
      </c>
      <c r="BG116" s="58">
        <v>530805</v>
      </c>
      <c r="BH116" s="64" t="s">
        <v>166</v>
      </c>
      <c r="BI116" s="3">
        <v>0</v>
      </c>
      <c r="BJ116" s="74"/>
      <c r="BK116" s="3">
        <v>50</v>
      </c>
      <c r="BL116" s="3">
        <v>50</v>
      </c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>
        <v>50</v>
      </c>
      <c r="BY116" s="3">
        <f t="shared" si="13"/>
        <v>50</v>
      </c>
      <c r="BZ116" s="3">
        <f t="shared" si="15"/>
        <v>0</v>
      </c>
    </row>
    <row r="117" spans="1:78" s="61" customFormat="1" ht="14.25" customHeight="1" x14ac:dyDescent="0.3">
      <c r="A117" s="58" t="s">
        <v>390</v>
      </c>
      <c r="B117" s="56" t="s">
        <v>138</v>
      </c>
      <c r="C117" s="56" t="s">
        <v>70</v>
      </c>
      <c r="D117" s="56" t="s">
        <v>71</v>
      </c>
      <c r="E117" s="56" t="s">
        <v>71</v>
      </c>
      <c r="F117" s="57" t="s">
        <v>72</v>
      </c>
      <c r="G117" s="56" t="s">
        <v>73</v>
      </c>
      <c r="H117" s="57" t="s">
        <v>74</v>
      </c>
      <c r="I117" s="56" t="s">
        <v>74</v>
      </c>
      <c r="J117" s="56" t="s">
        <v>75</v>
      </c>
      <c r="K117" s="57" t="s">
        <v>76</v>
      </c>
      <c r="L117" s="58" t="s">
        <v>74</v>
      </c>
      <c r="M117" s="58" t="s">
        <v>74</v>
      </c>
      <c r="N117" s="58" t="s">
        <v>74</v>
      </c>
      <c r="O117" s="58" t="s">
        <v>74</v>
      </c>
      <c r="P117" s="58" t="s">
        <v>74</v>
      </c>
      <c r="Q117" s="56" t="s">
        <v>77</v>
      </c>
      <c r="R117" s="56" t="s">
        <v>78</v>
      </c>
      <c r="S117" s="56" t="s">
        <v>79</v>
      </c>
      <c r="T117" s="56" t="s">
        <v>80</v>
      </c>
      <c r="U117" s="58"/>
      <c r="V117" s="59">
        <v>0.05</v>
      </c>
      <c r="W117" s="59">
        <v>0.08</v>
      </c>
      <c r="X117" s="59">
        <v>0.15</v>
      </c>
      <c r="Y117" s="59">
        <v>0.2</v>
      </c>
      <c r="Z117" s="59">
        <v>0.25</v>
      </c>
      <c r="AA117" s="59">
        <v>0.37</v>
      </c>
      <c r="AB117" s="59">
        <v>0.42</v>
      </c>
      <c r="AC117" s="59">
        <v>0.57999999999999996</v>
      </c>
      <c r="AD117" s="59">
        <v>0.67</v>
      </c>
      <c r="AE117" s="59">
        <v>1</v>
      </c>
      <c r="AF117" s="59"/>
      <c r="AG117" s="64" t="s">
        <v>81</v>
      </c>
      <c r="AH117" s="60" t="s">
        <v>82</v>
      </c>
      <c r="AI117" s="60" t="s">
        <v>372</v>
      </c>
      <c r="AJ117" s="81">
        <f>MIN(AM115:AM117)</f>
        <v>45992</v>
      </c>
      <c r="AK117" s="81">
        <f>MAX(AN115:AN117)</f>
        <v>46022</v>
      </c>
      <c r="AL117" s="56" t="s">
        <v>166</v>
      </c>
      <c r="AM117" s="81" cm="1">
        <f t="array" ref="AM117">DATE(2025,MATCH(TRUE,BM117:BX117&gt;0,0),1)</f>
        <v>45992</v>
      </c>
      <c r="AN117" s="81" cm="1">
        <f t="array" ref="AN117">EOMONTH(DATE(2025,IF(BX117&gt;0,12,MATCH(TRUE,_xlfn._xlws.SORT(BM117:BX117,1,-1)&gt;0,0)),1),0)</f>
        <v>46022</v>
      </c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63"/>
      <c r="BE117" s="63"/>
      <c r="BF117" s="58" t="str">
        <f t="shared" si="12"/>
        <v>53</v>
      </c>
      <c r="BG117" s="58">
        <v>530805</v>
      </c>
      <c r="BH117" s="64" t="s">
        <v>166</v>
      </c>
      <c r="BI117" s="3">
        <v>0</v>
      </c>
      <c r="BJ117" s="74"/>
      <c r="BK117" s="3">
        <v>200</v>
      </c>
      <c r="BL117" s="3">
        <v>200</v>
      </c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>
        <v>200</v>
      </c>
      <c r="BY117" s="3">
        <f t="shared" si="13"/>
        <v>200</v>
      </c>
      <c r="BZ117" s="3">
        <f t="shared" si="15"/>
        <v>0</v>
      </c>
    </row>
    <row r="118" spans="1:78" s="61" customFormat="1" ht="14.25" customHeight="1" x14ac:dyDescent="0.3">
      <c r="A118" s="58" t="s">
        <v>389</v>
      </c>
      <c r="B118" s="56" t="s">
        <v>92</v>
      </c>
      <c r="C118" s="56" t="s">
        <v>70</v>
      </c>
      <c r="D118" s="56" t="s">
        <v>71</v>
      </c>
      <c r="E118" s="56" t="s">
        <v>71</v>
      </c>
      <c r="F118" s="57" t="s">
        <v>72</v>
      </c>
      <c r="G118" s="56" t="s">
        <v>73</v>
      </c>
      <c r="H118" s="56" t="s">
        <v>74</v>
      </c>
      <c r="I118" s="56" t="s">
        <v>74</v>
      </c>
      <c r="J118" s="56" t="s">
        <v>75</v>
      </c>
      <c r="K118" s="57" t="s">
        <v>76</v>
      </c>
      <c r="L118" s="58" t="s">
        <v>74</v>
      </c>
      <c r="M118" s="58" t="s">
        <v>74</v>
      </c>
      <c r="N118" s="58" t="s">
        <v>74</v>
      </c>
      <c r="O118" s="58" t="s">
        <v>74</v>
      </c>
      <c r="P118" s="58" t="s">
        <v>74</v>
      </c>
      <c r="Q118" s="56" t="s">
        <v>77</v>
      </c>
      <c r="R118" s="56" t="s">
        <v>78</v>
      </c>
      <c r="S118" s="56" t="s">
        <v>79</v>
      </c>
      <c r="T118" s="56" t="s">
        <v>80</v>
      </c>
      <c r="U118" s="58"/>
      <c r="V118" s="59">
        <v>0.05</v>
      </c>
      <c r="W118" s="59">
        <v>0.08</v>
      </c>
      <c r="X118" s="59">
        <v>0.15</v>
      </c>
      <c r="Y118" s="59">
        <v>0.2</v>
      </c>
      <c r="Z118" s="59">
        <v>0.25</v>
      </c>
      <c r="AA118" s="59">
        <v>0.37</v>
      </c>
      <c r="AB118" s="59">
        <v>0.42</v>
      </c>
      <c r="AC118" s="59">
        <v>0.57999999999999996</v>
      </c>
      <c r="AD118" s="59">
        <v>0.67</v>
      </c>
      <c r="AE118" s="59">
        <v>1</v>
      </c>
      <c r="AF118" s="59"/>
      <c r="AG118" s="64" t="s">
        <v>81</v>
      </c>
      <c r="AH118" s="60" t="s">
        <v>82</v>
      </c>
      <c r="AI118" s="60" t="s">
        <v>371</v>
      </c>
      <c r="AJ118" s="81">
        <f>MIN(AM117:AM157)</f>
        <v>45658</v>
      </c>
      <c r="AK118" s="81">
        <f>MAX(AN117:AN157)</f>
        <v>46022</v>
      </c>
      <c r="AL118" s="64" t="s">
        <v>305</v>
      </c>
      <c r="AM118" s="81" cm="1">
        <f t="array" ref="AM118">DATE(2025,MATCH(TRUE,BM118:BX118&gt;0,0),1)</f>
        <v>45717</v>
      </c>
      <c r="AN118" s="81" cm="1">
        <f t="array" ref="AN118">EOMONTH(DATE(2025,IF(BX118&gt;0,12,MATCH(TRUE,_xlfn._xlws.SORT(BM118:BX118,1,-1)&gt;0,0)),1),0)</f>
        <v>45747</v>
      </c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8" t="str">
        <f t="shared" si="12"/>
        <v>53</v>
      </c>
      <c r="BG118" s="58">
        <v>530701</v>
      </c>
      <c r="BH118" s="64" t="s">
        <v>93</v>
      </c>
      <c r="BI118" s="3">
        <v>0</v>
      </c>
      <c r="BJ118" s="67"/>
      <c r="BK118" s="27">
        <v>60000</v>
      </c>
      <c r="BL118" s="3">
        <v>60000</v>
      </c>
      <c r="BM118" s="27"/>
      <c r="BN118" s="27"/>
      <c r="BO118" s="27">
        <v>30000</v>
      </c>
      <c r="BP118" s="27"/>
      <c r="BQ118" s="27"/>
      <c r="BR118" s="27">
        <v>30000</v>
      </c>
      <c r="BS118" s="27"/>
      <c r="BT118" s="27"/>
      <c r="BU118" s="27"/>
      <c r="BV118" s="27"/>
      <c r="BW118" s="27"/>
      <c r="BX118" s="27"/>
      <c r="BY118" s="3">
        <f t="shared" si="13"/>
        <v>60000</v>
      </c>
      <c r="BZ118" s="3">
        <f t="shared" si="15"/>
        <v>0</v>
      </c>
    </row>
    <row r="119" spans="1:78" s="61" customFormat="1" ht="14.25" customHeight="1" x14ac:dyDescent="0.3">
      <c r="A119" s="58" t="s">
        <v>388</v>
      </c>
      <c r="B119" s="56" t="s">
        <v>399</v>
      </c>
      <c r="C119" s="56" t="s">
        <v>70</v>
      </c>
      <c r="D119" s="56" t="s">
        <v>71</v>
      </c>
      <c r="E119" s="56" t="s">
        <v>71</v>
      </c>
      <c r="F119" s="56" t="s">
        <v>72</v>
      </c>
      <c r="G119" s="56" t="s">
        <v>73</v>
      </c>
      <c r="H119" s="56" t="s">
        <v>74</v>
      </c>
      <c r="I119" s="56" t="s">
        <v>74</v>
      </c>
      <c r="J119" s="56" t="s">
        <v>75</v>
      </c>
      <c r="K119" s="57" t="s">
        <v>76</v>
      </c>
      <c r="L119" s="58" t="s">
        <v>74</v>
      </c>
      <c r="M119" s="58" t="s">
        <v>74</v>
      </c>
      <c r="N119" s="58" t="s">
        <v>74</v>
      </c>
      <c r="O119" s="58" t="s">
        <v>74</v>
      </c>
      <c r="P119" s="58" t="s">
        <v>74</v>
      </c>
      <c r="Q119" s="56" t="s">
        <v>77</v>
      </c>
      <c r="R119" s="56" t="s">
        <v>78</v>
      </c>
      <c r="S119" s="56" t="s">
        <v>79</v>
      </c>
      <c r="T119" s="56" t="s">
        <v>80</v>
      </c>
      <c r="U119" s="58"/>
      <c r="V119" s="59">
        <v>0.05</v>
      </c>
      <c r="W119" s="59">
        <v>0.08</v>
      </c>
      <c r="X119" s="59">
        <v>0.15</v>
      </c>
      <c r="Y119" s="59">
        <v>0.2</v>
      </c>
      <c r="Z119" s="59">
        <v>0.25</v>
      </c>
      <c r="AA119" s="59">
        <v>0.37</v>
      </c>
      <c r="AB119" s="59">
        <v>0.42</v>
      </c>
      <c r="AC119" s="59">
        <v>0.57999999999999996</v>
      </c>
      <c r="AD119" s="59">
        <v>0.67</v>
      </c>
      <c r="AE119" s="59">
        <v>1</v>
      </c>
      <c r="AF119" s="59"/>
      <c r="AG119" s="64" t="s">
        <v>81</v>
      </c>
      <c r="AH119" s="60" t="s">
        <v>82</v>
      </c>
      <c r="AI119" s="60" t="s">
        <v>370</v>
      </c>
      <c r="AJ119" s="81">
        <f>MIN($AM$60:$AM$119)</f>
        <v>45658</v>
      </c>
      <c r="AK119" s="81">
        <f>MAX($AN$60:$AN$119)</f>
        <v>46022</v>
      </c>
      <c r="AL119" s="64" t="s">
        <v>87</v>
      </c>
      <c r="AM119" s="81" cm="1">
        <f t="array" ref="AM119">DATE(2025,MATCH(TRUE,BM119:BX119&gt;0,0),1)</f>
        <v>45658</v>
      </c>
      <c r="AN119" s="81" cm="1">
        <f t="array" ref="AN119">EOMONTH(DATE(2025,IF(BX119&gt;0,12,MATCH(TRUE,_xlfn._xlws.SORT(BM119:BX119,1,-1)&gt;0,0)),1),0)</f>
        <v>46022</v>
      </c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8" t="str">
        <f t="shared" si="12"/>
        <v>57</v>
      </c>
      <c r="BG119" s="58">
        <v>570203</v>
      </c>
      <c r="BH119" s="64" t="s">
        <v>88</v>
      </c>
      <c r="BI119" s="3">
        <v>0</v>
      </c>
      <c r="BJ119" s="73"/>
      <c r="BK119" s="3">
        <v>7080</v>
      </c>
      <c r="BL119" s="3">
        <v>7080</v>
      </c>
      <c r="BM119" s="3">
        <v>590</v>
      </c>
      <c r="BN119" s="3">
        <v>590</v>
      </c>
      <c r="BO119" s="3">
        <v>590</v>
      </c>
      <c r="BP119" s="3">
        <v>590</v>
      </c>
      <c r="BQ119" s="3">
        <v>590</v>
      </c>
      <c r="BR119" s="3">
        <v>590</v>
      </c>
      <c r="BS119" s="3">
        <v>590</v>
      </c>
      <c r="BT119" s="3">
        <v>590</v>
      </c>
      <c r="BU119" s="3">
        <v>590</v>
      </c>
      <c r="BV119" s="3">
        <v>590</v>
      </c>
      <c r="BW119" s="3">
        <v>590</v>
      </c>
      <c r="BX119" s="3">
        <v>590</v>
      </c>
      <c r="BY119" s="3">
        <f t="shared" si="13"/>
        <v>7080</v>
      </c>
      <c r="BZ119" s="3">
        <f t="shared" si="15"/>
        <v>0</v>
      </c>
    </row>
    <row r="120" spans="1:78" s="61" customFormat="1" ht="14.25" customHeight="1" x14ac:dyDescent="0.3">
      <c r="A120" s="58" t="s">
        <v>390</v>
      </c>
      <c r="B120" s="56" t="s">
        <v>138</v>
      </c>
      <c r="C120" s="56" t="s">
        <v>70</v>
      </c>
      <c r="D120" s="56" t="s">
        <v>71</v>
      </c>
      <c r="E120" s="56" t="s">
        <v>71</v>
      </c>
      <c r="F120" s="57" t="s">
        <v>72</v>
      </c>
      <c r="G120" s="56" t="s">
        <v>73</v>
      </c>
      <c r="H120" s="57" t="s">
        <v>74</v>
      </c>
      <c r="I120" s="56" t="s">
        <v>74</v>
      </c>
      <c r="J120" s="56" t="s">
        <v>75</v>
      </c>
      <c r="K120" s="57" t="s">
        <v>76</v>
      </c>
      <c r="L120" s="58" t="s">
        <v>74</v>
      </c>
      <c r="M120" s="58" t="s">
        <v>74</v>
      </c>
      <c r="N120" s="58" t="s">
        <v>74</v>
      </c>
      <c r="O120" s="58" t="s">
        <v>74</v>
      </c>
      <c r="P120" s="58" t="s">
        <v>74</v>
      </c>
      <c r="Q120" s="56" t="s">
        <v>77</v>
      </c>
      <c r="R120" s="56" t="s">
        <v>78</v>
      </c>
      <c r="S120" s="56" t="s">
        <v>79</v>
      </c>
      <c r="T120" s="56" t="s">
        <v>80</v>
      </c>
      <c r="U120" s="58"/>
      <c r="V120" s="59">
        <v>0.05</v>
      </c>
      <c r="W120" s="59">
        <v>0.08</v>
      </c>
      <c r="X120" s="59">
        <v>0.15</v>
      </c>
      <c r="Y120" s="59">
        <v>0.2</v>
      </c>
      <c r="Z120" s="59">
        <v>0.25</v>
      </c>
      <c r="AA120" s="59">
        <v>0.37</v>
      </c>
      <c r="AB120" s="59">
        <v>0.42</v>
      </c>
      <c r="AC120" s="59">
        <v>0.57999999999999996</v>
      </c>
      <c r="AD120" s="59">
        <v>0.67</v>
      </c>
      <c r="AE120" s="59">
        <v>1</v>
      </c>
      <c r="AF120" s="59"/>
      <c r="AG120" s="64" t="s">
        <v>81</v>
      </c>
      <c r="AH120" s="60" t="s">
        <v>82</v>
      </c>
      <c r="AI120" s="60" t="s">
        <v>370</v>
      </c>
      <c r="AJ120" s="81">
        <f>MIN($AM$60:$AM$119)</f>
        <v>45658</v>
      </c>
      <c r="AK120" s="81">
        <f>MAX($AN$60:$AN$119)</f>
        <v>46022</v>
      </c>
      <c r="AL120" s="56" t="s">
        <v>345</v>
      </c>
      <c r="AM120" s="81" cm="1">
        <f t="array" ref="AM120">DATE(2025,MATCH(TRUE,BM120:BX120&gt;0,0),1)</f>
        <v>45658</v>
      </c>
      <c r="AN120" s="81" cm="1">
        <f t="array" ref="AN120">EOMONTH(DATE(2025,IF(BX120&gt;0,12,MATCH(TRUE,_xlfn._xlws.SORT(BM120:BX120,1,-1)&gt;0,0)),1),0)</f>
        <v>46022</v>
      </c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63"/>
      <c r="BE120" s="63"/>
      <c r="BF120" s="58" t="str">
        <f t="shared" si="12"/>
        <v>53</v>
      </c>
      <c r="BG120" s="58">
        <v>530101</v>
      </c>
      <c r="BH120" s="64" t="s">
        <v>147</v>
      </c>
      <c r="BI120" s="3">
        <v>0</v>
      </c>
      <c r="BJ120" s="74"/>
      <c r="BK120" s="3">
        <v>6000</v>
      </c>
      <c r="BL120" s="3">
        <v>6000</v>
      </c>
      <c r="BM120" s="3">
        <v>500</v>
      </c>
      <c r="BN120" s="3">
        <v>500</v>
      </c>
      <c r="BO120" s="3">
        <v>500</v>
      </c>
      <c r="BP120" s="3">
        <v>500</v>
      </c>
      <c r="BQ120" s="3">
        <v>500</v>
      </c>
      <c r="BR120" s="3">
        <v>500</v>
      </c>
      <c r="BS120" s="3">
        <v>500</v>
      </c>
      <c r="BT120" s="3">
        <v>500</v>
      </c>
      <c r="BU120" s="3">
        <v>500</v>
      </c>
      <c r="BV120" s="3">
        <v>500</v>
      </c>
      <c r="BW120" s="3">
        <v>500</v>
      </c>
      <c r="BX120" s="3">
        <v>500</v>
      </c>
      <c r="BY120" s="3">
        <f t="shared" si="13"/>
        <v>6000</v>
      </c>
      <c r="BZ120" s="3">
        <f t="shared" si="15"/>
        <v>0</v>
      </c>
    </row>
    <row r="121" spans="1:78" s="61" customFormat="1" ht="14.25" customHeight="1" x14ac:dyDescent="0.3">
      <c r="A121" s="58" t="s">
        <v>390</v>
      </c>
      <c r="B121" s="56" t="s">
        <v>138</v>
      </c>
      <c r="C121" s="56" t="s">
        <v>70</v>
      </c>
      <c r="D121" s="56" t="s">
        <v>71</v>
      </c>
      <c r="E121" s="56" t="s">
        <v>71</v>
      </c>
      <c r="F121" s="57" t="s">
        <v>72</v>
      </c>
      <c r="G121" s="56" t="s">
        <v>73</v>
      </c>
      <c r="H121" s="57" t="s">
        <v>74</v>
      </c>
      <c r="I121" s="56" t="s">
        <v>74</v>
      </c>
      <c r="J121" s="56" t="s">
        <v>75</v>
      </c>
      <c r="K121" s="57" t="s">
        <v>76</v>
      </c>
      <c r="L121" s="58" t="s">
        <v>74</v>
      </c>
      <c r="M121" s="58" t="s">
        <v>74</v>
      </c>
      <c r="N121" s="58" t="s">
        <v>74</v>
      </c>
      <c r="O121" s="58" t="s">
        <v>74</v>
      </c>
      <c r="P121" s="58" t="s">
        <v>74</v>
      </c>
      <c r="Q121" s="56" t="s">
        <v>77</v>
      </c>
      <c r="R121" s="56" t="s">
        <v>78</v>
      </c>
      <c r="S121" s="56" t="s">
        <v>79</v>
      </c>
      <c r="T121" s="56" t="s">
        <v>80</v>
      </c>
      <c r="U121" s="58"/>
      <c r="V121" s="59">
        <v>0.05</v>
      </c>
      <c r="W121" s="59">
        <v>0.08</v>
      </c>
      <c r="X121" s="59">
        <v>0.15</v>
      </c>
      <c r="Y121" s="59">
        <v>0.2</v>
      </c>
      <c r="Z121" s="59">
        <v>0.25</v>
      </c>
      <c r="AA121" s="59">
        <v>0.37</v>
      </c>
      <c r="AB121" s="59">
        <v>0.42</v>
      </c>
      <c r="AC121" s="59">
        <v>0.57999999999999996</v>
      </c>
      <c r="AD121" s="59">
        <v>0.67</v>
      </c>
      <c r="AE121" s="59">
        <v>1</v>
      </c>
      <c r="AF121" s="59"/>
      <c r="AG121" s="64" t="s">
        <v>81</v>
      </c>
      <c r="AH121" s="60" t="s">
        <v>82</v>
      </c>
      <c r="AI121" s="60" t="s">
        <v>372</v>
      </c>
      <c r="AJ121" s="81">
        <f>MIN(AM121:AM123)</f>
        <v>45658</v>
      </c>
      <c r="AK121" s="81">
        <f>MAX(AN121:AN123)</f>
        <v>46022</v>
      </c>
      <c r="AL121" s="56" t="s">
        <v>346</v>
      </c>
      <c r="AM121" s="81" cm="1">
        <f t="array" ref="AM121">DATE(2025,MATCH(TRUE,BM121:BX121&gt;0,0),1)</f>
        <v>45658</v>
      </c>
      <c r="AN121" s="81" cm="1">
        <f t="array" ref="AN121">EOMONTH(DATE(2025,IF(BX121&gt;0,12,MATCH(TRUE,_xlfn._xlws.SORT(BM121:BX121,1,-1)&gt;0,0)),1),0)</f>
        <v>46022</v>
      </c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63"/>
      <c r="BE121" s="63"/>
      <c r="BF121" s="58" t="str">
        <f t="shared" si="12"/>
        <v>53</v>
      </c>
      <c r="BG121" s="58">
        <v>530104</v>
      </c>
      <c r="BH121" s="64" t="s">
        <v>148</v>
      </c>
      <c r="BI121" s="3">
        <v>0</v>
      </c>
      <c r="BJ121" s="74"/>
      <c r="BK121" s="3">
        <v>28000</v>
      </c>
      <c r="BL121" s="3">
        <v>28000</v>
      </c>
      <c r="BM121" s="3">
        <v>2333.3333333333335</v>
      </c>
      <c r="BN121" s="3">
        <v>2333.3333333333335</v>
      </c>
      <c r="BO121" s="3">
        <v>2333.3333333333335</v>
      </c>
      <c r="BP121" s="3">
        <v>2333.3333333333335</v>
      </c>
      <c r="BQ121" s="3">
        <v>2333.3333333333335</v>
      </c>
      <c r="BR121" s="3">
        <v>2333.3333333333335</v>
      </c>
      <c r="BS121" s="3">
        <v>2333.3333333333335</v>
      </c>
      <c r="BT121" s="3">
        <v>2333.3333333333335</v>
      </c>
      <c r="BU121" s="3">
        <v>2333.3333333333335</v>
      </c>
      <c r="BV121" s="3">
        <v>2333.3333333333335</v>
      </c>
      <c r="BW121" s="3">
        <v>2333.3333333333335</v>
      </c>
      <c r="BX121" s="3">
        <v>2333.3333333333335</v>
      </c>
      <c r="BY121" s="3">
        <f t="shared" si="13"/>
        <v>27999.999999999996</v>
      </c>
      <c r="BZ121" s="3">
        <f t="shared" si="15"/>
        <v>0</v>
      </c>
    </row>
    <row r="122" spans="1:78" s="61" customFormat="1" ht="14.25" customHeight="1" x14ac:dyDescent="0.3">
      <c r="A122" s="58" t="s">
        <v>390</v>
      </c>
      <c r="B122" s="56" t="s">
        <v>138</v>
      </c>
      <c r="C122" s="56" t="s">
        <v>70</v>
      </c>
      <c r="D122" s="56" t="s">
        <v>71</v>
      </c>
      <c r="E122" s="56" t="s">
        <v>71</v>
      </c>
      <c r="F122" s="57" t="s">
        <v>72</v>
      </c>
      <c r="G122" s="56" t="s">
        <v>73</v>
      </c>
      <c r="H122" s="57" t="s">
        <v>74</v>
      </c>
      <c r="I122" s="56" t="s">
        <v>74</v>
      </c>
      <c r="J122" s="56" t="s">
        <v>75</v>
      </c>
      <c r="K122" s="57" t="s">
        <v>76</v>
      </c>
      <c r="L122" s="58" t="s">
        <v>74</v>
      </c>
      <c r="M122" s="58" t="s">
        <v>74</v>
      </c>
      <c r="N122" s="58" t="s">
        <v>74</v>
      </c>
      <c r="O122" s="58" t="s">
        <v>74</v>
      </c>
      <c r="P122" s="58" t="s">
        <v>74</v>
      </c>
      <c r="Q122" s="56" t="s">
        <v>77</v>
      </c>
      <c r="R122" s="56" t="s">
        <v>78</v>
      </c>
      <c r="S122" s="56" t="s">
        <v>79</v>
      </c>
      <c r="T122" s="56" t="s">
        <v>80</v>
      </c>
      <c r="U122" s="58"/>
      <c r="V122" s="59">
        <v>0.05</v>
      </c>
      <c r="W122" s="59">
        <v>0.08</v>
      </c>
      <c r="X122" s="59">
        <v>0.15</v>
      </c>
      <c r="Y122" s="59">
        <v>0.2</v>
      </c>
      <c r="Z122" s="59">
        <v>0.25</v>
      </c>
      <c r="AA122" s="59">
        <v>0.37</v>
      </c>
      <c r="AB122" s="59">
        <v>0.42</v>
      </c>
      <c r="AC122" s="59">
        <v>0.57999999999999996</v>
      </c>
      <c r="AD122" s="59">
        <v>0.67</v>
      </c>
      <c r="AE122" s="59">
        <v>1</v>
      </c>
      <c r="AF122" s="59"/>
      <c r="AG122" s="64" t="s">
        <v>81</v>
      </c>
      <c r="AH122" s="60" t="s">
        <v>82</v>
      </c>
      <c r="AI122" s="60" t="s">
        <v>372</v>
      </c>
      <c r="AJ122" s="81">
        <f>MIN(AM121:AM123)</f>
        <v>45658</v>
      </c>
      <c r="AK122" s="81">
        <f>MAX(AN121:AN123)</f>
        <v>46022</v>
      </c>
      <c r="AL122" s="56" t="s">
        <v>347</v>
      </c>
      <c r="AM122" s="81" cm="1">
        <f t="array" ref="AM122">DATE(2025,MATCH(TRUE,BM122:BX122&gt;0,0),1)</f>
        <v>45658</v>
      </c>
      <c r="AN122" s="81" cm="1">
        <f t="array" ref="AN122">EOMONTH(DATE(2025,IF(BX122&gt;0,12,MATCH(TRUE,_xlfn._xlws.SORT(BM122:BX122,1,-1)&gt;0,0)),1),0)</f>
        <v>46022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63"/>
      <c r="BE122" s="63"/>
      <c r="BF122" s="58" t="str">
        <f t="shared" si="12"/>
        <v>53</v>
      </c>
      <c r="BG122" s="58">
        <v>530105</v>
      </c>
      <c r="BH122" s="64" t="s">
        <v>159</v>
      </c>
      <c r="BI122" s="3">
        <v>0</v>
      </c>
      <c r="BJ122" s="74"/>
      <c r="BK122" s="3">
        <v>6000</v>
      </c>
      <c r="BL122" s="3">
        <v>6000</v>
      </c>
      <c r="BM122" s="3">
        <v>500</v>
      </c>
      <c r="BN122" s="3">
        <v>500</v>
      </c>
      <c r="BO122" s="3">
        <v>500</v>
      </c>
      <c r="BP122" s="3">
        <v>500</v>
      </c>
      <c r="BQ122" s="3">
        <v>500</v>
      </c>
      <c r="BR122" s="3">
        <v>500</v>
      </c>
      <c r="BS122" s="3">
        <v>500</v>
      </c>
      <c r="BT122" s="3">
        <v>500</v>
      </c>
      <c r="BU122" s="3">
        <v>500</v>
      </c>
      <c r="BV122" s="3">
        <v>500</v>
      </c>
      <c r="BW122" s="3">
        <v>500</v>
      </c>
      <c r="BX122" s="3">
        <v>500</v>
      </c>
      <c r="BY122" s="3">
        <f t="shared" si="13"/>
        <v>6000</v>
      </c>
      <c r="BZ122" s="3">
        <f t="shared" si="15"/>
        <v>0</v>
      </c>
    </row>
    <row r="123" spans="1:78" s="61" customFormat="1" ht="14.25" customHeight="1" x14ac:dyDescent="0.3">
      <c r="A123" s="58" t="s">
        <v>390</v>
      </c>
      <c r="B123" s="56" t="s">
        <v>138</v>
      </c>
      <c r="C123" s="56" t="s">
        <v>70</v>
      </c>
      <c r="D123" s="56" t="s">
        <v>71</v>
      </c>
      <c r="E123" s="56" t="s">
        <v>71</v>
      </c>
      <c r="F123" s="57" t="s">
        <v>72</v>
      </c>
      <c r="G123" s="56" t="s">
        <v>73</v>
      </c>
      <c r="H123" s="57" t="s">
        <v>74</v>
      </c>
      <c r="I123" s="56" t="s">
        <v>74</v>
      </c>
      <c r="J123" s="56" t="s">
        <v>75</v>
      </c>
      <c r="K123" s="57" t="s">
        <v>76</v>
      </c>
      <c r="L123" s="58" t="s">
        <v>74</v>
      </c>
      <c r="M123" s="58" t="s">
        <v>74</v>
      </c>
      <c r="N123" s="58" t="s">
        <v>74</v>
      </c>
      <c r="O123" s="58" t="s">
        <v>74</v>
      </c>
      <c r="P123" s="58" t="s">
        <v>74</v>
      </c>
      <c r="Q123" s="56" t="s">
        <v>77</v>
      </c>
      <c r="R123" s="56" t="s">
        <v>78</v>
      </c>
      <c r="S123" s="56" t="s">
        <v>79</v>
      </c>
      <c r="T123" s="56" t="s">
        <v>80</v>
      </c>
      <c r="U123" s="58"/>
      <c r="V123" s="59">
        <v>0.05</v>
      </c>
      <c r="W123" s="59">
        <v>0.08</v>
      </c>
      <c r="X123" s="59">
        <v>0.15</v>
      </c>
      <c r="Y123" s="59">
        <v>0.2</v>
      </c>
      <c r="Z123" s="59">
        <v>0.25</v>
      </c>
      <c r="AA123" s="59">
        <v>0.37</v>
      </c>
      <c r="AB123" s="59">
        <v>0.42</v>
      </c>
      <c r="AC123" s="59">
        <v>0.57999999999999996</v>
      </c>
      <c r="AD123" s="59">
        <v>0.67</v>
      </c>
      <c r="AE123" s="59">
        <v>1</v>
      </c>
      <c r="AF123" s="59"/>
      <c r="AG123" s="64" t="s">
        <v>81</v>
      </c>
      <c r="AH123" s="60" t="s">
        <v>82</v>
      </c>
      <c r="AI123" s="60" t="s">
        <v>370</v>
      </c>
      <c r="AJ123" s="81">
        <f>MIN($AM$60:$AM$119)</f>
        <v>45658</v>
      </c>
      <c r="AK123" s="81">
        <f>MAX($AN$60:$AN$119)</f>
        <v>46022</v>
      </c>
      <c r="AL123" s="56" t="s">
        <v>156</v>
      </c>
      <c r="AM123" s="81" cm="1">
        <f t="array" ref="AM123">DATE(2025,MATCH(TRUE,BM123:BX123&gt;0,0),1)</f>
        <v>45658</v>
      </c>
      <c r="AN123" s="81" cm="1">
        <f t="array" ref="AN123">EOMONTH(DATE(2025,IF(BX123&gt;0,12,MATCH(TRUE,_xlfn._xlws.SORT(BM123:BX123,1,-1)&gt;0,0)),1),0)</f>
        <v>46022</v>
      </c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63"/>
      <c r="BE123" s="63"/>
      <c r="BF123" s="58" t="str">
        <f t="shared" si="12"/>
        <v>53</v>
      </c>
      <c r="BG123" s="58">
        <v>530502</v>
      </c>
      <c r="BH123" s="64" t="s">
        <v>157</v>
      </c>
      <c r="BI123" s="3">
        <v>0</v>
      </c>
      <c r="BJ123" s="74"/>
      <c r="BK123" s="3">
        <v>200</v>
      </c>
      <c r="BL123" s="3">
        <v>200</v>
      </c>
      <c r="BM123" s="3">
        <v>16.66</v>
      </c>
      <c r="BN123" s="3">
        <v>16.66</v>
      </c>
      <c r="BO123" s="3">
        <v>16.66</v>
      </c>
      <c r="BP123" s="3">
        <v>16.66</v>
      </c>
      <c r="BQ123" s="3">
        <v>16.670000000000002</v>
      </c>
      <c r="BR123" s="3">
        <v>16.670000000000002</v>
      </c>
      <c r="BS123" s="3">
        <v>16.670000000000002</v>
      </c>
      <c r="BT123" s="3">
        <v>16.670000000000002</v>
      </c>
      <c r="BU123" s="3">
        <v>16.670000000000002</v>
      </c>
      <c r="BV123" s="3">
        <v>16.670000000000002</v>
      </c>
      <c r="BW123" s="3">
        <v>16.670000000000002</v>
      </c>
      <c r="BX123" s="3">
        <v>16.670000000000002</v>
      </c>
      <c r="BY123" s="3">
        <f t="shared" si="13"/>
        <v>200.00000000000006</v>
      </c>
      <c r="BZ123" s="3">
        <f t="shared" si="15"/>
        <v>0</v>
      </c>
    </row>
    <row r="124" spans="1:78" s="61" customFormat="1" ht="14.25" customHeight="1" x14ac:dyDescent="0.3">
      <c r="A124" s="58" t="s">
        <v>393</v>
      </c>
      <c r="B124" s="56" t="s">
        <v>403</v>
      </c>
      <c r="C124" s="56" t="s">
        <v>70</v>
      </c>
      <c r="D124" s="56" t="s">
        <v>71</v>
      </c>
      <c r="E124" s="56" t="s">
        <v>71</v>
      </c>
      <c r="F124" s="56" t="s">
        <v>72</v>
      </c>
      <c r="G124" s="56" t="s">
        <v>73</v>
      </c>
      <c r="H124" s="56" t="s">
        <v>74</v>
      </c>
      <c r="I124" s="56" t="s">
        <v>74</v>
      </c>
      <c r="J124" s="56" t="s">
        <v>75</v>
      </c>
      <c r="K124" s="57" t="s">
        <v>174</v>
      </c>
      <c r="L124" s="58" t="s">
        <v>74</v>
      </c>
      <c r="M124" s="58" t="s">
        <v>74</v>
      </c>
      <c r="N124" s="58" t="s">
        <v>74</v>
      </c>
      <c r="O124" s="58" t="s">
        <v>74</v>
      </c>
      <c r="P124" s="58" t="s">
        <v>74</v>
      </c>
      <c r="Q124" s="56" t="s">
        <v>175</v>
      </c>
      <c r="R124" s="56" t="s">
        <v>303</v>
      </c>
      <c r="S124" s="56" t="s">
        <v>176</v>
      </c>
      <c r="T124" s="56" t="s">
        <v>177</v>
      </c>
      <c r="U124" s="59">
        <v>0.95</v>
      </c>
      <c r="V124" s="62">
        <v>0.95</v>
      </c>
      <c r="W124" s="24">
        <v>0.95</v>
      </c>
      <c r="X124" s="24">
        <v>0.95</v>
      </c>
      <c r="Y124" s="24">
        <v>0.95</v>
      </c>
      <c r="Z124" s="24">
        <v>0.95</v>
      </c>
      <c r="AA124" s="24">
        <v>0.95</v>
      </c>
      <c r="AB124" s="24">
        <v>0.95</v>
      </c>
      <c r="AC124" s="24">
        <v>0.95</v>
      </c>
      <c r="AD124" s="24">
        <v>0.95</v>
      </c>
      <c r="AE124" s="24">
        <v>0.95</v>
      </c>
      <c r="AF124" s="24">
        <v>0.95</v>
      </c>
      <c r="AG124" s="78" t="s">
        <v>373</v>
      </c>
      <c r="AH124" s="60" t="s">
        <v>82</v>
      </c>
      <c r="AI124" s="60" t="s">
        <v>178</v>
      </c>
      <c r="AJ124" s="81">
        <f>MIN($AM$161:$AM$165)</f>
        <v>45658</v>
      </c>
      <c r="AK124" s="81">
        <f>MAX($AN$161:$AN$165)</f>
        <v>46022</v>
      </c>
      <c r="AL124" s="64" t="s">
        <v>196</v>
      </c>
      <c r="AM124" s="81" cm="1">
        <f t="array" ref="AM124">DATE(2025,MATCH(TRUE,BM124:BX124&gt;0,0),1)</f>
        <v>45658</v>
      </c>
      <c r="AN124" s="81" cm="1">
        <f t="array" ref="AN124">EOMONTH(DATE(2025,IF(BX124&gt;0,12,MATCH(TRUE,_xlfn._xlws.SORT(BM124:BX124,1,-1)&gt;0,0)),1),0)</f>
        <v>46022</v>
      </c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8" t="str">
        <f t="shared" si="12"/>
        <v>63</v>
      </c>
      <c r="BG124" s="58">
        <v>631203</v>
      </c>
      <c r="BH124" s="64" t="s">
        <v>197</v>
      </c>
      <c r="BI124" s="3">
        <v>0</v>
      </c>
      <c r="BJ124" s="73"/>
      <c r="BK124" s="3">
        <v>23260</v>
      </c>
      <c r="BL124" s="3">
        <f>+BI124+BK124</f>
        <v>23260</v>
      </c>
      <c r="BM124" s="3">
        <v>1938.33</v>
      </c>
      <c r="BN124" s="3">
        <v>1938.33</v>
      </c>
      <c r="BO124" s="3">
        <v>1938.33</v>
      </c>
      <c r="BP124" s="3">
        <v>1938.33</v>
      </c>
      <c r="BQ124" s="3">
        <v>1938.33</v>
      </c>
      <c r="BR124" s="3">
        <v>1938.33</v>
      </c>
      <c r="BS124" s="3">
        <v>1938.33</v>
      </c>
      <c r="BT124" s="3">
        <v>1938.33</v>
      </c>
      <c r="BU124" s="3">
        <v>1938.34</v>
      </c>
      <c r="BV124" s="3">
        <v>1938.34</v>
      </c>
      <c r="BW124" s="3">
        <v>1938.34</v>
      </c>
      <c r="BX124" s="3">
        <v>1938.34</v>
      </c>
      <c r="BY124" s="3">
        <f t="shared" si="13"/>
        <v>23260</v>
      </c>
      <c r="BZ124" s="3">
        <f t="shared" si="15"/>
        <v>0</v>
      </c>
    </row>
    <row r="125" spans="1:78" s="61" customFormat="1" ht="14.25" customHeight="1" x14ac:dyDescent="0.3">
      <c r="A125" s="58" t="s">
        <v>395</v>
      </c>
      <c r="B125" s="56" t="s">
        <v>401</v>
      </c>
      <c r="C125" s="56" t="s">
        <v>70</v>
      </c>
      <c r="D125" s="56" t="s">
        <v>71</v>
      </c>
      <c r="E125" s="56" t="s">
        <v>71</v>
      </c>
      <c r="F125" s="57" t="s">
        <v>72</v>
      </c>
      <c r="G125" s="56" t="s">
        <v>73</v>
      </c>
      <c r="H125" s="56" t="s">
        <v>74</v>
      </c>
      <c r="I125" s="56" t="s">
        <v>74</v>
      </c>
      <c r="J125" s="56" t="s">
        <v>75</v>
      </c>
      <c r="K125" s="57" t="s">
        <v>174</v>
      </c>
      <c r="L125" s="58" t="s">
        <v>74</v>
      </c>
      <c r="M125" s="58" t="s">
        <v>74</v>
      </c>
      <c r="N125" s="58" t="s">
        <v>74</v>
      </c>
      <c r="O125" s="58" t="s">
        <v>74</v>
      </c>
      <c r="P125" s="58" t="s">
        <v>74</v>
      </c>
      <c r="Q125" s="56" t="s">
        <v>175</v>
      </c>
      <c r="R125" s="56" t="s">
        <v>303</v>
      </c>
      <c r="S125" s="56" t="s">
        <v>176</v>
      </c>
      <c r="T125" s="56" t="s">
        <v>177</v>
      </c>
      <c r="U125" s="66">
        <v>0.95</v>
      </c>
      <c r="V125" s="62">
        <v>0.95</v>
      </c>
      <c r="W125" s="24">
        <v>0.95</v>
      </c>
      <c r="X125" s="24">
        <v>0.95</v>
      </c>
      <c r="Y125" s="24">
        <v>0.95</v>
      </c>
      <c r="Z125" s="24">
        <v>0.95</v>
      </c>
      <c r="AA125" s="24">
        <v>0.95</v>
      </c>
      <c r="AB125" s="24">
        <v>0.95</v>
      </c>
      <c r="AC125" s="24">
        <v>0.95</v>
      </c>
      <c r="AD125" s="24">
        <v>0.95</v>
      </c>
      <c r="AE125" s="24">
        <v>0.95</v>
      </c>
      <c r="AF125" s="24">
        <v>0.95</v>
      </c>
      <c r="AG125" s="78" t="s">
        <v>373</v>
      </c>
      <c r="AH125" s="60" t="s">
        <v>82</v>
      </c>
      <c r="AI125" s="60" t="s">
        <v>184</v>
      </c>
      <c r="AJ125" s="81">
        <f>MIN($AM$174:$AM$179)</f>
        <v>45658</v>
      </c>
      <c r="AK125" s="81">
        <f>MAX($AN$174:$AN$179)</f>
        <v>46022</v>
      </c>
      <c r="AL125" s="64" t="s">
        <v>208</v>
      </c>
      <c r="AM125" s="81" cm="1">
        <f t="array" ref="AM125">DATE(2025,MATCH(TRUE,BM125:BX125&gt;0,0),1)</f>
        <v>45992</v>
      </c>
      <c r="AN125" s="81" cm="1">
        <f t="array" ref="AN125">EOMONTH(DATE(2025,IF(BX125&gt;0,12,MATCH(TRUE,_xlfn._xlws.SORT(BM125:BX125,1,-1)&gt;0,0)),1),0)</f>
        <v>46022</v>
      </c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8" t="str">
        <f t="shared" si="12"/>
        <v>63</v>
      </c>
      <c r="BG125" s="58">
        <v>630204</v>
      </c>
      <c r="BH125" s="64" t="s">
        <v>186</v>
      </c>
      <c r="BI125" s="3">
        <v>0</v>
      </c>
      <c r="BJ125" s="67"/>
      <c r="BK125" s="27">
        <v>120.96000000000001</v>
      </c>
      <c r="BL125" s="3">
        <f>+BI125+BK125</f>
        <v>120.96000000000001</v>
      </c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>
        <v>120.96</v>
      </c>
      <c r="BY125" s="3">
        <f t="shared" si="13"/>
        <v>120.96</v>
      </c>
      <c r="BZ125" s="3">
        <f t="shared" si="15"/>
        <v>0</v>
      </c>
    </row>
    <row r="126" spans="1:78" s="61" customFormat="1" ht="14.25" customHeight="1" x14ac:dyDescent="0.3">
      <c r="A126" s="58" t="s">
        <v>395</v>
      </c>
      <c r="B126" s="56" t="s">
        <v>401</v>
      </c>
      <c r="C126" s="56" t="s">
        <v>70</v>
      </c>
      <c r="D126" s="56" t="s">
        <v>71</v>
      </c>
      <c r="E126" s="56" t="s">
        <v>71</v>
      </c>
      <c r="F126" s="57" t="s">
        <v>72</v>
      </c>
      <c r="G126" s="56" t="s">
        <v>73</v>
      </c>
      <c r="H126" s="56" t="s">
        <v>74</v>
      </c>
      <c r="I126" s="56" t="s">
        <v>74</v>
      </c>
      <c r="J126" s="56" t="s">
        <v>75</v>
      </c>
      <c r="K126" s="57" t="s">
        <v>174</v>
      </c>
      <c r="L126" s="58" t="s">
        <v>74</v>
      </c>
      <c r="M126" s="58" t="s">
        <v>74</v>
      </c>
      <c r="N126" s="58" t="s">
        <v>74</v>
      </c>
      <c r="O126" s="58" t="s">
        <v>74</v>
      </c>
      <c r="P126" s="58" t="s">
        <v>74</v>
      </c>
      <c r="Q126" s="56" t="s">
        <v>175</v>
      </c>
      <c r="R126" s="56" t="s">
        <v>303</v>
      </c>
      <c r="S126" s="56" t="s">
        <v>176</v>
      </c>
      <c r="T126" s="56" t="s">
        <v>177</v>
      </c>
      <c r="U126" s="66">
        <v>0.95</v>
      </c>
      <c r="V126" s="62">
        <v>0.95</v>
      </c>
      <c r="W126" s="24">
        <v>0.95</v>
      </c>
      <c r="X126" s="24">
        <v>0.95</v>
      </c>
      <c r="Y126" s="24">
        <v>0.95</v>
      </c>
      <c r="Z126" s="24">
        <v>0.95</v>
      </c>
      <c r="AA126" s="24">
        <v>0.95</v>
      </c>
      <c r="AB126" s="24">
        <v>0.95</v>
      </c>
      <c r="AC126" s="24">
        <v>0.95</v>
      </c>
      <c r="AD126" s="24">
        <v>0.95</v>
      </c>
      <c r="AE126" s="24">
        <v>0.95</v>
      </c>
      <c r="AF126" s="24">
        <v>0.95</v>
      </c>
      <c r="AG126" s="78" t="s">
        <v>373</v>
      </c>
      <c r="AH126" s="60" t="s">
        <v>82</v>
      </c>
      <c r="AI126" s="60" t="s">
        <v>184</v>
      </c>
      <c r="AJ126" s="81">
        <f>MIN($AM$174:$AM$179)</f>
        <v>45658</v>
      </c>
      <c r="AK126" s="81">
        <f>MAX($AN$174:$AN$179)</f>
        <v>46022</v>
      </c>
      <c r="AL126" s="64" t="s">
        <v>209</v>
      </c>
      <c r="AM126" s="81" cm="1">
        <f t="array" ref="AM126">DATE(2025,MATCH(TRUE,BM126:BX126&gt;0,0),1)</f>
        <v>45658</v>
      </c>
      <c r="AN126" s="81" cm="1">
        <f t="array" ref="AN126">EOMONTH(DATE(2025,IF(BX126&gt;0,12,MATCH(TRUE,_xlfn._xlws.SORT(BM126:BX126,1,-1)&gt;0,0)),1),0)</f>
        <v>46022</v>
      </c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8" t="str">
        <f t="shared" si="12"/>
        <v>53</v>
      </c>
      <c r="BG126" s="58">
        <v>530201</v>
      </c>
      <c r="BH126" s="64" t="s">
        <v>210</v>
      </c>
      <c r="BI126" s="3">
        <v>0</v>
      </c>
      <c r="BJ126" s="67"/>
      <c r="BK126" s="27">
        <v>2400</v>
      </c>
      <c r="BL126" s="3">
        <f>+BI126+BK126</f>
        <v>2400</v>
      </c>
      <c r="BM126" s="27">
        <v>200</v>
      </c>
      <c r="BN126" s="27">
        <v>200</v>
      </c>
      <c r="BO126" s="27">
        <v>200</v>
      </c>
      <c r="BP126" s="27">
        <v>200</v>
      </c>
      <c r="BQ126" s="27">
        <v>200</v>
      </c>
      <c r="BR126" s="27">
        <v>200</v>
      </c>
      <c r="BS126" s="27">
        <v>200</v>
      </c>
      <c r="BT126" s="27">
        <v>200</v>
      </c>
      <c r="BU126" s="27">
        <v>200</v>
      </c>
      <c r="BV126" s="27">
        <v>200</v>
      </c>
      <c r="BW126" s="27">
        <v>200</v>
      </c>
      <c r="BX126" s="27">
        <v>200</v>
      </c>
      <c r="BY126" s="3">
        <f t="shared" si="13"/>
        <v>2400</v>
      </c>
      <c r="BZ126" s="3">
        <f t="shared" si="15"/>
        <v>0</v>
      </c>
    </row>
    <row r="127" spans="1:78" s="61" customFormat="1" ht="14.25" customHeight="1" x14ac:dyDescent="0.3">
      <c r="A127" s="91" t="s">
        <v>389</v>
      </c>
      <c r="B127" s="56" t="s">
        <v>92</v>
      </c>
      <c r="C127" s="56" t="s">
        <v>70</v>
      </c>
      <c r="D127" s="56" t="s">
        <v>71</v>
      </c>
      <c r="E127" s="56" t="s">
        <v>71</v>
      </c>
      <c r="F127" s="57" t="s">
        <v>72</v>
      </c>
      <c r="G127" s="56" t="s">
        <v>73</v>
      </c>
      <c r="H127" s="56" t="s">
        <v>74</v>
      </c>
      <c r="I127" s="56" t="s">
        <v>74</v>
      </c>
      <c r="J127" s="56" t="s">
        <v>75</v>
      </c>
      <c r="K127" s="57" t="s">
        <v>76</v>
      </c>
      <c r="L127" s="58" t="s">
        <v>74</v>
      </c>
      <c r="M127" s="58" t="s">
        <v>74</v>
      </c>
      <c r="N127" s="58" t="s">
        <v>74</v>
      </c>
      <c r="O127" s="58" t="s">
        <v>74</v>
      </c>
      <c r="P127" s="58" t="s">
        <v>74</v>
      </c>
      <c r="Q127" s="56" t="s">
        <v>77</v>
      </c>
      <c r="R127" s="56" t="s">
        <v>78</v>
      </c>
      <c r="S127" s="56" t="s">
        <v>79</v>
      </c>
      <c r="T127" s="56" t="s">
        <v>80</v>
      </c>
      <c r="U127" s="58"/>
      <c r="V127" s="59">
        <v>0.05</v>
      </c>
      <c r="W127" s="59">
        <v>0.08</v>
      </c>
      <c r="X127" s="59">
        <v>0.15</v>
      </c>
      <c r="Y127" s="59">
        <v>0.2</v>
      </c>
      <c r="Z127" s="59">
        <v>0.25</v>
      </c>
      <c r="AA127" s="59">
        <v>0.37</v>
      </c>
      <c r="AB127" s="59">
        <v>0.42</v>
      </c>
      <c r="AC127" s="59">
        <v>0.57999999999999996</v>
      </c>
      <c r="AD127" s="59">
        <v>0.67</v>
      </c>
      <c r="AE127" s="59">
        <v>1</v>
      </c>
      <c r="AF127" s="59"/>
      <c r="AG127" s="64" t="s">
        <v>81</v>
      </c>
      <c r="AH127" s="60" t="s">
        <v>82</v>
      </c>
      <c r="AI127" s="60" t="s">
        <v>371</v>
      </c>
      <c r="AJ127" s="81">
        <f>MIN(AM114:AM154)</f>
        <v>45658</v>
      </c>
      <c r="AK127" s="81">
        <f>MAX(AN114:AN154)</f>
        <v>46022</v>
      </c>
      <c r="AL127" s="64" t="s">
        <v>108</v>
      </c>
      <c r="AM127" s="81" cm="1">
        <f t="array" ref="AM127">DATE(2025,MATCH(TRUE,BM127:BX127&gt;0,0),1)</f>
        <v>45748</v>
      </c>
      <c r="AN127" s="81" cm="1">
        <f t="array" ref="AN127">EOMONTH(DATE(2025,IF(BX127&gt;0,12,MATCH(TRUE,_xlfn._xlws.SORT(BM127:BX127,1,-1)&gt;0,0)),1),0)</f>
        <v>45777</v>
      </c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8" t="str">
        <f t="shared" si="12"/>
        <v>53</v>
      </c>
      <c r="BG127" s="58">
        <v>530702</v>
      </c>
      <c r="BH127" s="64" t="s">
        <v>91</v>
      </c>
      <c r="BI127" s="3">
        <v>0</v>
      </c>
      <c r="BJ127" s="67"/>
      <c r="BK127" s="27">
        <v>6600</v>
      </c>
      <c r="BL127" s="3">
        <v>6600</v>
      </c>
      <c r="BM127" s="27"/>
      <c r="BN127" s="27"/>
      <c r="BO127" s="27"/>
      <c r="BP127" s="27">
        <v>6600</v>
      </c>
      <c r="BQ127" s="27"/>
      <c r="BR127" s="27"/>
      <c r="BS127" s="27"/>
      <c r="BT127" s="27"/>
      <c r="BU127" s="27"/>
      <c r="BV127" s="27"/>
      <c r="BW127" s="27"/>
      <c r="BX127" s="27"/>
      <c r="BY127" s="3">
        <f t="shared" si="13"/>
        <v>6600</v>
      </c>
      <c r="BZ127" s="3">
        <f t="shared" si="15"/>
        <v>0</v>
      </c>
    </row>
    <row r="128" spans="1:78" s="61" customFormat="1" ht="14.25" customHeight="1" x14ac:dyDescent="0.3">
      <c r="A128" s="58" t="s">
        <v>389</v>
      </c>
      <c r="B128" s="56" t="s">
        <v>92</v>
      </c>
      <c r="C128" s="56" t="s">
        <v>70</v>
      </c>
      <c r="D128" s="56" t="s">
        <v>71</v>
      </c>
      <c r="E128" s="56" t="s">
        <v>71</v>
      </c>
      <c r="F128" s="57" t="s">
        <v>72</v>
      </c>
      <c r="G128" s="56" t="s">
        <v>73</v>
      </c>
      <c r="H128" s="56" t="s">
        <v>74</v>
      </c>
      <c r="I128" s="56" t="s">
        <v>74</v>
      </c>
      <c r="J128" s="56" t="s">
        <v>75</v>
      </c>
      <c r="K128" s="57" t="s">
        <v>76</v>
      </c>
      <c r="L128" s="58" t="s">
        <v>74</v>
      </c>
      <c r="M128" s="58" t="s">
        <v>74</v>
      </c>
      <c r="N128" s="58" t="s">
        <v>74</v>
      </c>
      <c r="O128" s="58" t="s">
        <v>74</v>
      </c>
      <c r="P128" s="58" t="s">
        <v>74</v>
      </c>
      <c r="Q128" s="56" t="s">
        <v>77</v>
      </c>
      <c r="R128" s="56" t="s">
        <v>78</v>
      </c>
      <c r="S128" s="56" t="s">
        <v>79</v>
      </c>
      <c r="T128" s="56" t="s">
        <v>80</v>
      </c>
      <c r="U128" s="58"/>
      <c r="V128" s="59">
        <v>0.05</v>
      </c>
      <c r="W128" s="59">
        <v>0.08</v>
      </c>
      <c r="X128" s="59">
        <v>0.15</v>
      </c>
      <c r="Y128" s="59">
        <v>0.2</v>
      </c>
      <c r="Z128" s="59">
        <v>0.25</v>
      </c>
      <c r="AA128" s="59">
        <v>0.37</v>
      </c>
      <c r="AB128" s="59">
        <v>0.42</v>
      </c>
      <c r="AC128" s="59">
        <v>0.57999999999999996</v>
      </c>
      <c r="AD128" s="59">
        <v>0.67</v>
      </c>
      <c r="AE128" s="59">
        <v>1</v>
      </c>
      <c r="AF128" s="59"/>
      <c r="AG128" s="64" t="s">
        <v>81</v>
      </c>
      <c r="AH128" s="60" t="s">
        <v>82</v>
      </c>
      <c r="AI128" s="60" t="s">
        <v>371</v>
      </c>
      <c r="AJ128" s="81">
        <f>MIN(AM124:AM164)</f>
        <v>45658</v>
      </c>
      <c r="AK128" s="81">
        <f>MAX(AN124:AN164)</f>
        <v>46022</v>
      </c>
      <c r="AL128" s="64" t="s">
        <v>97</v>
      </c>
      <c r="AM128" s="81" cm="1">
        <f t="array" ref="AM128">DATE(2025,MATCH(TRUE,BM128:BX128&gt;0,0),1)</f>
        <v>45931</v>
      </c>
      <c r="AN128" s="81" cm="1">
        <f t="array" ref="AN128">EOMONTH(DATE(2025,IF(BX128&gt;0,12,MATCH(TRUE,_xlfn._xlws.SORT(BM128:BX128,1,-1)&gt;0,0)),1),0)</f>
        <v>45961</v>
      </c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8" t="str">
        <f t="shared" si="12"/>
        <v>53</v>
      </c>
      <c r="BG128" s="58">
        <v>530702</v>
      </c>
      <c r="BH128" s="64" t="s">
        <v>91</v>
      </c>
      <c r="BI128" s="3">
        <v>0</v>
      </c>
      <c r="BJ128" s="67"/>
      <c r="BK128" s="27">
        <v>30000</v>
      </c>
      <c r="BL128" s="3">
        <v>30000</v>
      </c>
      <c r="BM128" s="27"/>
      <c r="BN128" s="27"/>
      <c r="BO128" s="27"/>
      <c r="BP128" s="27"/>
      <c r="BQ128" s="27"/>
      <c r="BR128" s="27"/>
      <c r="BS128" s="27"/>
      <c r="BT128" s="27"/>
      <c r="BU128" s="27"/>
      <c r="BV128" s="27">
        <v>30000</v>
      </c>
      <c r="BW128" s="27"/>
      <c r="BX128" s="27"/>
      <c r="BY128" s="3">
        <f t="shared" si="13"/>
        <v>30000</v>
      </c>
      <c r="BZ128" s="3"/>
    </row>
    <row r="129" spans="1:78" s="61" customFormat="1" ht="14.25" customHeight="1" x14ac:dyDescent="0.3">
      <c r="A129" s="58" t="s">
        <v>389</v>
      </c>
      <c r="B129" s="56" t="s">
        <v>92</v>
      </c>
      <c r="C129" s="56" t="s">
        <v>70</v>
      </c>
      <c r="D129" s="56" t="s">
        <v>71</v>
      </c>
      <c r="E129" s="56" t="s">
        <v>71</v>
      </c>
      <c r="F129" s="57" t="s">
        <v>72</v>
      </c>
      <c r="G129" s="56" t="s">
        <v>73</v>
      </c>
      <c r="H129" s="56" t="s">
        <v>74</v>
      </c>
      <c r="I129" s="56" t="s">
        <v>74</v>
      </c>
      <c r="J129" s="56" t="s">
        <v>75</v>
      </c>
      <c r="K129" s="57" t="s">
        <v>76</v>
      </c>
      <c r="L129" s="58" t="s">
        <v>74</v>
      </c>
      <c r="M129" s="58" t="s">
        <v>74</v>
      </c>
      <c r="N129" s="58" t="s">
        <v>74</v>
      </c>
      <c r="O129" s="58" t="s">
        <v>74</v>
      </c>
      <c r="P129" s="58" t="s">
        <v>74</v>
      </c>
      <c r="Q129" s="56" t="s">
        <v>77</v>
      </c>
      <c r="R129" s="56" t="s">
        <v>78</v>
      </c>
      <c r="S129" s="56" t="s">
        <v>79</v>
      </c>
      <c r="T129" s="56" t="s">
        <v>80</v>
      </c>
      <c r="U129" s="58"/>
      <c r="V129" s="59">
        <v>0.05</v>
      </c>
      <c r="W129" s="59">
        <v>0.08</v>
      </c>
      <c r="X129" s="59">
        <v>0.15</v>
      </c>
      <c r="Y129" s="59">
        <v>0.2</v>
      </c>
      <c r="Z129" s="59">
        <v>0.25</v>
      </c>
      <c r="AA129" s="59">
        <v>0.37</v>
      </c>
      <c r="AB129" s="59">
        <v>0.42</v>
      </c>
      <c r="AC129" s="59">
        <v>0.57999999999999996</v>
      </c>
      <c r="AD129" s="59">
        <v>0.67</v>
      </c>
      <c r="AE129" s="59">
        <v>1</v>
      </c>
      <c r="AF129" s="59"/>
      <c r="AG129" s="64" t="s">
        <v>81</v>
      </c>
      <c r="AH129" s="60" t="s">
        <v>82</v>
      </c>
      <c r="AI129" s="60" t="s">
        <v>371</v>
      </c>
      <c r="AJ129" s="81">
        <f>MIN(AM111:AM151)</f>
        <v>45658</v>
      </c>
      <c r="AK129" s="81">
        <f>MAX(AN111:AN151)</f>
        <v>46022</v>
      </c>
      <c r="AL129" s="64" t="s">
        <v>113</v>
      </c>
      <c r="AM129" s="81" cm="1">
        <f t="array" ref="AM129">DATE(2025,MATCH(TRUE,BM129:BX129&gt;0,0),1)</f>
        <v>45870</v>
      </c>
      <c r="AN129" s="81" cm="1">
        <f t="array" ref="AN129">EOMONTH(DATE(2025,IF(BX129&gt;0,12,MATCH(TRUE,_xlfn._xlws.SORT(BM129:BX129,1,-1)&gt;0,0)),1),0)</f>
        <v>45900</v>
      </c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8" t="str">
        <f t="shared" si="12"/>
        <v>53</v>
      </c>
      <c r="BG129" s="58">
        <v>530702</v>
      </c>
      <c r="BH129" s="64" t="s">
        <v>91</v>
      </c>
      <c r="BI129" s="3">
        <v>0</v>
      </c>
      <c r="BJ129" s="67"/>
      <c r="BK129" s="27">
        <v>2000</v>
      </c>
      <c r="BL129" s="3">
        <v>2000</v>
      </c>
      <c r="BM129" s="27"/>
      <c r="BN129" s="27"/>
      <c r="BO129" s="27"/>
      <c r="BP129" s="27"/>
      <c r="BQ129" s="27"/>
      <c r="BR129" s="27"/>
      <c r="BS129" s="27"/>
      <c r="BT129" s="27">
        <v>2000</v>
      </c>
      <c r="BU129" s="27"/>
      <c r="BV129" s="27"/>
      <c r="BW129" s="27"/>
      <c r="BX129" s="27"/>
      <c r="BY129" s="3">
        <f t="shared" si="13"/>
        <v>2000</v>
      </c>
      <c r="BZ129" s="3">
        <f>+BL129-BY129</f>
        <v>0</v>
      </c>
    </row>
    <row r="130" spans="1:78" s="61" customFormat="1" ht="14.25" customHeight="1" x14ac:dyDescent="0.3">
      <c r="A130" s="58" t="s">
        <v>389</v>
      </c>
      <c r="B130" s="56" t="s">
        <v>92</v>
      </c>
      <c r="C130" s="56" t="s">
        <v>70</v>
      </c>
      <c r="D130" s="56" t="s">
        <v>71</v>
      </c>
      <c r="E130" s="56" t="s">
        <v>71</v>
      </c>
      <c r="F130" s="57" t="s">
        <v>72</v>
      </c>
      <c r="G130" s="56" t="s">
        <v>73</v>
      </c>
      <c r="H130" s="56" t="s">
        <v>74</v>
      </c>
      <c r="I130" s="56" t="s">
        <v>74</v>
      </c>
      <c r="J130" s="56" t="s">
        <v>75</v>
      </c>
      <c r="K130" s="57" t="s">
        <v>76</v>
      </c>
      <c r="L130" s="58" t="s">
        <v>74</v>
      </c>
      <c r="M130" s="58" t="s">
        <v>74</v>
      </c>
      <c r="N130" s="58" t="s">
        <v>74</v>
      </c>
      <c r="O130" s="58" t="s">
        <v>74</v>
      </c>
      <c r="P130" s="58" t="s">
        <v>74</v>
      </c>
      <c r="Q130" s="56" t="s">
        <v>77</v>
      </c>
      <c r="R130" s="56" t="s">
        <v>78</v>
      </c>
      <c r="S130" s="56" t="s">
        <v>79</v>
      </c>
      <c r="T130" s="56" t="s">
        <v>80</v>
      </c>
      <c r="U130" s="58"/>
      <c r="V130" s="59">
        <v>0.05</v>
      </c>
      <c r="W130" s="59">
        <v>0.08</v>
      </c>
      <c r="X130" s="59">
        <v>0.15</v>
      </c>
      <c r="Y130" s="59">
        <v>0.2</v>
      </c>
      <c r="Z130" s="59">
        <v>0.25</v>
      </c>
      <c r="AA130" s="59">
        <v>0.37</v>
      </c>
      <c r="AB130" s="59">
        <v>0.42</v>
      </c>
      <c r="AC130" s="59">
        <v>0.57999999999999996</v>
      </c>
      <c r="AD130" s="59">
        <v>0.67</v>
      </c>
      <c r="AE130" s="59">
        <v>1</v>
      </c>
      <c r="AF130" s="59"/>
      <c r="AG130" s="64" t="s">
        <v>81</v>
      </c>
      <c r="AH130" s="60" t="s">
        <v>82</v>
      </c>
      <c r="AI130" s="60" t="s">
        <v>371</v>
      </c>
      <c r="AJ130" s="81">
        <f>MIN(AM127:AM167)</f>
        <v>45658</v>
      </c>
      <c r="AK130" s="81">
        <f>MAX(AN127:AN167)</f>
        <v>46022</v>
      </c>
      <c r="AL130" s="64" t="s">
        <v>96</v>
      </c>
      <c r="AM130" s="81" cm="1">
        <f t="array" ref="AM130">DATE(2025,MATCH(TRUE,BM130:BX130&gt;0,0),1)</f>
        <v>45992</v>
      </c>
      <c r="AN130" s="81" cm="1">
        <f t="array" ref="AN130">EOMONTH(DATE(2025,IF(BX130&gt;0,12,MATCH(TRUE,_xlfn._xlws.SORT(BM130:BX130,1,-1)&gt;0,0)),1),0)</f>
        <v>46022</v>
      </c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8" t="str">
        <f t="shared" si="12"/>
        <v>53</v>
      </c>
      <c r="BG130" s="58">
        <v>530702</v>
      </c>
      <c r="BH130" s="64" t="s">
        <v>91</v>
      </c>
      <c r="BI130" s="3">
        <v>0</v>
      </c>
      <c r="BJ130" s="67"/>
      <c r="BK130" s="27">
        <v>5500</v>
      </c>
      <c r="BL130" s="3">
        <v>5500</v>
      </c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>
        <v>5500</v>
      </c>
      <c r="BY130" s="3">
        <f t="shared" si="13"/>
        <v>5500</v>
      </c>
      <c r="BZ130" s="3"/>
    </row>
    <row r="131" spans="1:78" s="61" customFormat="1" ht="14.25" customHeight="1" x14ac:dyDescent="0.3">
      <c r="A131" s="58" t="s">
        <v>389</v>
      </c>
      <c r="B131" s="56" t="s">
        <v>92</v>
      </c>
      <c r="C131" s="56" t="s">
        <v>70</v>
      </c>
      <c r="D131" s="56" t="s">
        <v>71</v>
      </c>
      <c r="E131" s="56" t="s">
        <v>71</v>
      </c>
      <c r="F131" s="57" t="s">
        <v>72</v>
      </c>
      <c r="G131" s="56" t="s">
        <v>73</v>
      </c>
      <c r="H131" s="56" t="s">
        <v>74</v>
      </c>
      <c r="I131" s="56" t="s">
        <v>74</v>
      </c>
      <c r="J131" s="56" t="s">
        <v>75</v>
      </c>
      <c r="K131" s="57" t="s">
        <v>76</v>
      </c>
      <c r="L131" s="58" t="s">
        <v>74</v>
      </c>
      <c r="M131" s="58" t="s">
        <v>74</v>
      </c>
      <c r="N131" s="58" t="s">
        <v>74</v>
      </c>
      <c r="O131" s="58" t="s">
        <v>74</v>
      </c>
      <c r="P131" s="58" t="s">
        <v>74</v>
      </c>
      <c r="Q131" s="56" t="s">
        <v>77</v>
      </c>
      <c r="R131" s="56" t="s">
        <v>78</v>
      </c>
      <c r="S131" s="56" t="s">
        <v>79</v>
      </c>
      <c r="T131" s="56" t="s">
        <v>80</v>
      </c>
      <c r="U131" s="58"/>
      <c r="V131" s="59">
        <v>0.05</v>
      </c>
      <c r="W131" s="59">
        <v>0.08</v>
      </c>
      <c r="X131" s="59">
        <v>0.15</v>
      </c>
      <c r="Y131" s="59">
        <v>0.2</v>
      </c>
      <c r="Z131" s="59">
        <v>0.25</v>
      </c>
      <c r="AA131" s="59">
        <v>0.37</v>
      </c>
      <c r="AB131" s="59">
        <v>0.42</v>
      </c>
      <c r="AC131" s="59">
        <v>0.57999999999999996</v>
      </c>
      <c r="AD131" s="59">
        <v>0.67</v>
      </c>
      <c r="AE131" s="59">
        <v>1</v>
      </c>
      <c r="AF131" s="59"/>
      <c r="AG131" s="64" t="s">
        <v>81</v>
      </c>
      <c r="AH131" s="60" t="s">
        <v>82</v>
      </c>
      <c r="AI131" s="60" t="s">
        <v>371</v>
      </c>
      <c r="AJ131" s="81">
        <f>MIN(AM120:AM160)</f>
        <v>45658</v>
      </c>
      <c r="AK131" s="81">
        <f>MAX(AN120:AN160)</f>
        <v>46022</v>
      </c>
      <c r="AL131" s="64" t="s">
        <v>106</v>
      </c>
      <c r="AM131" s="81" cm="1">
        <f t="array" ref="AM131">DATE(2025,MATCH(TRUE,BM131:BX131&gt;0,0),1)</f>
        <v>45992</v>
      </c>
      <c r="AN131" s="81" cm="1">
        <f t="array" ref="AN131">EOMONTH(DATE(2025,IF(BX131&gt;0,12,MATCH(TRUE,_xlfn._xlws.SORT(BM131:BX131,1,-1)&gt;0,0)),1),0)</f>
        <v>46022</v>
      </c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8" t="str">
        <f t="shared" si="12"/>
        <v>53</v>
      </c>
      <c r="BG131" s="58">
        <v>530702</v>
      </c>
      <c r="BH131" s="64" t="s">
        <v>91</v>
      </c>
      <c r="BI131" s="3">
        <v>0</v>
      </c>
      <c r="BJ131" s="67"/>
      <c r="BK131" s="27">
        <v>6600</v>
      </c>
      <c r="BL131" s="3">
        <v>6600</v>
      </c>
      <c r="BM131" s="27"/>
      <c r="BN131" s="27"/>
      <c r="BO131" s="27"/>
      <c r="BP131" s="27"/>
      <c r="BQ131" s="27"/>
      <c r="BR131" s="57"/>
      <c r="BS131" s="27"/>
      <c r="BT131" s="27"/>
      <c r="BU131" s="27"/>
      <c r="BV131" s="27"/>
      <c r="BW131" s="27"/>
      <c r="BX131" s="27">
        <v>6600</v>
      </c>
      <c r="BY131" s="3">
        <f t="shared" si="13"/>
        <v>6600</v>
      </c>
      <c r="BZ131" s="3">
        <f t="shared" ref="BZ131:BZ140" si="16">+BL131-BY131</f>
        <v>0</v>
      </c>
    </row>
    <row r="132" spans="1:78" s="61" customFormat="1" ht="14.25" customHeight="1" x14ac:dyDescent="0.3">
      <c r="A132" s="58" t="s">
        <v>390</v>
      </c>
      <c r="B132" s="56" t="s">
        <v>138</v>
      </c>
      <c r="C132" s="56" t="s">
        <v>70</v>
      </c>
      <c r="D132" s="56" t="s">
        <v>71</v>
      </c>
      <c r="E132" s="56" t="s">
        <v>71</v>
      </c>
      <c r="F132" s="57" t="s">
        <v>72</v>
      </c>
      <c r="G132" s="56" t="s">
        <v>73</v>
      </c>
      <c r="H132" s="57" t="s">
        <v>74</v>
      </c>
      <c r="I132" s="56" t="s">
        <v>74</v>
      </c>
      <c r="J132" s="56" t="s">
        <v>75</v>
      </c>
      <c r="K132" s="57" t="s">
        <v>76</v>
      </c>
      <c r="L132" s="58" t="s">
        <v>74</v>
      </c>
      <c r="M132" s="58" t="s">
        <v>74</v>
      </c>
      <c r="N132" s="58" t="s">
        <v>74</v>
      </c>
      <c r="O132" s="58" t="s">
        <v>74</v>
      </c>
      <c r="P132" s="58" t="s">
        <v>74</v>
      </c>
      <c r="Q132" s="56" t="s">
        <v>77</v>
      </c>
      <c r="R132" s="56" t="s">
        <v>78</v>
      </c>
      <c r="S132" s="56" t="s">
        <v>79</v>
      </c>
      <c r="T132" s="56" t="s">
        <v>80</v>
      </c>
      <c r="U132" s="58"/>
      <c r="V132" s="59">
        <v>0.05</v>
      </c>
      <c r="W132" s="59">
        <v>0.08</v>
      </c>
      <c r="X132" s="59">
        <v>0.15</v>
      </c>
      <c r="Y132" s="59">
        <v>0.2</v>
      </c>
      <c r="Z132" s="59">
        <v>0.25</v>
      </c>
      <c r="AA132" s="59">
        <v>0.37</v>
      </c>
      <c r="AB132" s="59">
        <v>0.42</v>
      </c>
      <c r="AC132" s="59">
        <v>0.57999999999999996</v>
      </c>
      <c r="AD132" s="59">
        <v>0.67</v>
      </c>
      <c r="AE132" s="59">
        <v>1</v>
      </c>
      <c r="AF132" s="59"/>
      <c r="AG132" s="64" t="s">
        <v>81</v>
      </c>
      <c r="AH132" s="60" t="s">
        <v>82</v>
      </c>
      <c r="AI132" s="60" t="s">
        <v>370</v>
      </c>
      <c r="AJ132" s="81">
        <f>MIN($AM$60:$AM$119)</f>
        <v>45658</v>
      </c>
      <c r="AK132" s="81">
        <f>MAX($AN$60:$AN$119)</f>
        <v>46022</v>
      </c>
      <c r="AL132" s="56" t="s">
        <v>356</v>
      </c>
      <c r="AM132" s="81" cm="1">
        <f t="array" ref="AM132">DATE(2025,MATCH(TRUE,BM132:BX132&gt;0,0),1)</f>
        <v>45689</v>
      </c>
      <c r="AN132" s="81" cm="1">
        <f t="array" ref="AN132">EOMONTH(DATE(2025,IF(BX132&gt;0,12,MATCH(TRUE,_xlfn._xlws.SORT(BM132:BX132,1,-1)&gt;0,0)),1),0)</f>
        <v>45716</v>
      </c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63"/>
      <c r="BE132" s="63"/>
      <c r="BF132" s="58" t="str">
        <f t="shared" si="12"/>
        <v>57</v>
      </c>
      <c r="BG132" s="58">
        <v>570102</v>
      </c>
      <c r="BH132" s="64" t="s">
        <v>146</v>
      </c>
      <c r="BI132" s="3">
        <v>0</v>
      </c>
      <c r="BJ132" s="74"/>
      <c r="BK132" s="3">
        <v>2000</v>
      </c>
      <c r="BL132" s="3">
        <v>2000</v>
      </c>
      <c r="BM132" s="3"/>
      <c r="BN132" s="3">
        <v>2000</v>
      </c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>
        <f t="shared" si="13"/>
        <v>2000</v>
      </c>
      <c r="BZ132" s="3">
        <f t="shared" si="16"/>
        <v>0</v>
      </c>
    </row>
    <row r="133" spans="1:78" s="61" customFormat="1" ht="14.25" customHeight="1" x14ac:dyDescent="0.3">
      <c r="A133" s="58" t="s">
        <v>389</v>
      </c>
      <c r="B133" s="56" t="s">
        <v>92</v>
      </c>
      <c r="C133" s="56" t="s">
        <v>70</v>
      </c>
      <c r="D133" s="56" t="s">
        <v>71</v>
      </c>
      <c r="E133" s="56" t="s">
        <v>71</v>
      </c>
      <c r="F133" s="57" t="s">
        <v>72</v>
      </c>
      <c r="G133" s="56" t="s">
        <v>73</v>
      </c>
      <c r="H133" s="56" t="s">
        <v>74</v>
      </c>
      <c r="I133" s="56" t="s">
        <v>74</v>
      </c>
      <c r="J133" s="56" t="s">
        <v>75</v>
      </c>
      <c r="K133" s="57" t="s">
        <v>76</v>
      </c>
      <c r="L133" s="58" t="s">
        <v>74</v>
      </c>
      <c r="M133" s="58" t="s">
        <v>74</v>
      </c>
      <c r="N133" s="58" t="s">
        <v>74</v>
      </c>
      <c r="O133" s="58" t="s">
        <v>74</v>
      </c>
      <c r="P133" s="58" t="s">
        <v>74</v>
      </c>
      <c r="Q133" s="56" t="s">
        <v>77</v>
      </c>
      <c r="R133" s="56" t="s">
        <v>78</v>
      </c>
      <c r="S133" s="56" t="s">
        <v>79</v>
      </c>
      <c r="T133" s="56" t="s">
        <v>80</v>
      </c>
      <c r="U133" s="58"/>
      <c r="V133" s="59">
        <v>0.05</v>
      </c>
      <c r="W133" s="59">
        <v>0.08</v>
      </c>
      <c r="X133" s="59">
        <v>0.15</v>
      </c>
      <c r="Y133" s="59">
        <v>0.2</v>
      </c>
      <c r="Z133" s="59">
        <v>0.25</v>
      </c>
      <c r="AA133" s="59">
        <v>0.37</v>
      </c>
      <c r="AB133" s="59">
        <v>0.42</v>
      </c>
      <c r="AC133" s="59">
        <v>0.57999999999999996</v>
      </c>
      <c r="AD133" s="59">
        <v>0.67</v>
      </c>
      <c r="AE133" s="59">
        <v>1</v>
      </c>
      <c r="AF133" s="59"/>
      <c r="AG133" s="64" t="s">
        <v>81</v>
      </c>
      <c r="AH133" s="60" t="s">
        <v>82</v>
      </c>
      <c r="AI133" s="60" t="s">
        <v>371</v>
      </c>
      <c r="AJ133" s="81">
        <f>MIN(AM124:AM164)</f>
        <v>45658</v>
      </c>
      <c r="AK133" s="81">
        <f>MAX(AN124:AN164)</f>
        <v>46022</v>
      </c>
      <c r="AL133" s="64" t="s">
        <v>103</v>
      </c>
      <c r="AM133" s="81" cm="1">
        <f t="array" ref="AM133">DATE(2025,MATCH(TRUE,BM133:BX133&gt;0,0),1)</f>
        <v>45658</v>
      </c>
      <c r="AN133" s="81" cm="1">
        <f t="array" ref="AN133">EOMONTH(DATE(2025,IF(BX133&gt;0,12,MATCH(TRUE,_xlfn._xlws.SORT(BM133:BX133,1,-1)&gt;0,0)),1),0)</f>
        <v>45688</v>
      </c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8" t="str">
        <f t="shared" si="12"/>
        <v>53</v>
      </c>
      <c r="BG133" s="58">
        <v>530105</v>
      </c>
      <c r="BH133" s="64" t="s">
        <v>104</v>
      </c>
      <c r="BI133" s="3">
        <v>0</v>
      </c>
      <c r="BJ133" s="67"/>
      <c r="BK133" s="27">
        <v>15000</v>
      </c>
      <c r="BL133" s="3">
        <v>15000</v>
      </c>
      <c r="BM133" s="27">
        <v>3000</v>
      </c>
      <c r="BN133" s="27">
        <v>3000</v>
      </c>
      <c r="BO133" s="27">
        <v>3000</v>
      </c>
      <c r="BP133" s="27">
        <v>3000</v>
      </c>
      <c r="BQ133" s="27">
        <v>3000</v>
      </c>
      <c r="BR133" s="27"/>
      <c r="BS133" s="27"/>
      <c r="BT133" s="27"/>
      <c r="BU133" s="27"/>
      <c r="BV133" s="27"/>
      <c r="BW133" s="27"/>
      <c r="BX133" s="27"/>
      <c r="BY133" s="3">
        <f t="shared" si="13"/>
        <v>15000</v>
      </c>
      <c r="BZ133" s="3">
        <f t="shared" si="16"/>
        <v>0</v>
      </c>
    </row>
    <row r="134" spans="1:78" s="61" customFormat="1" ht="14.25" customHeight="1" x14ac:dyDescent="0.3">
      <c r="A134" s="58" t="s">
        <v>394</v>
      </c>
      <c r="B134" s="56" t="s">
        <v>203</v>
      </c>
      <c r="C134" s="56" t="s">
        <v>70</v>
      </c>
      <c r="D134" s="56" t="s">
        <v>71</v>
      </c>
      <c r="E134" s="56" t="s">
        <v>71</v>
      </c>
      <c r="F134" s="57" t="s">
        <v>262</v>
      </c>
      <c r="G134" s="56" t="s">
        <v>263</v>
      </c>
      <c r="H134" s="56" t="s">
        <v>264</v>
      </c>
      <c r="I134" s="56" t="s">
        <v>265</v>
      </c>
      <c r="J134" s="56" t="s">
        <v>266</v>
      </c>
      <c r="K134" s="57" t="s">
        <v>267</v>
      </c>
      <c r="L134" s="56" t="s">
        <v>268</v>
      </c>
      <c r="M134" s="58">
        <v>1</v>
      </c>
      <c r="N134" s="58" t="s">
        <v>269</v>
      </c>
      <c r="O134" s="58" t="s">
        <v>270</v>
      </c>
      <c r="P134" s="79" t="s">
        <v>290</v>
      </c>
      <c r="Q134" s="79" t="s">
        <v>291</v>
      </c>
      <c r="R134" s="79" t="s">
        <v>292</v>
      </c>
      <c r="S134" s="79" t="s">
        <v>293</v>
      </c>
      <c r="T134" s="57" t="s">
        <v>80</v>
      </c>
      <c r="U134" s="69"/>
      <c r="V134" s="69"/>
      <c r="W134" s="89"/>
      <c r="X134" s="89">
        <v>1</v>
      </c>
      <c r="Y134" s="89">
        <v>2</v>
      </c>
      <c r="Z134" s="89">
        <v>2</v>
      </c>
      <c r="AA134" s="89">
        <v>3</v>
      </c>
      <c r="AB134" s="89">
        <v>4</v>
      </c>
      <c r="AC134" s="89">
        <v>5</v>
      </c>
      <c r="AD134" s="89">
        <v>5</v>
      </c>
      <c r="AE134" s="89">
        <v>6</v>
      </c>
      <c r="AF134" s="89">
        <v>7</v>
      </c>
      <c r="AG134" s="64" t="s">
        <v>383</v>
      </c>
      <c r="AH134" s="60" t="s">
        <v>82</v>
      </c>
      <c r="AI134" s="64" t="s">
        <v>384</v>
      </c>
      <c r="AJ134" s="84">
        <f>MIN(AM133:AM135)</f>
        <v>45658</v>
      </c>
      <c r="AK134" s="84">
        <f>MAX(AN133:AN135)</f>
        <v>46022</v>
      </c>
      <c r="AL134" s="64" t="s">
        <v>294</v>
      </c>
      <c r="AM134" s="81" cm="1">
        <f t="array" ref="AM134">DATE(2025,MATCH(TRUE,BM134:BX134&gt;0,0),1)</f>
        <v>45778</v>
      </c>
      <c r="AN134" s="81" cm="1">
        <f t="array" ref="AN134">EOMONTH(DATE(2025,IF(BX134&gt;0,12,MATCH(TRUE,_xlfn._xlws.SORT(BM134:BX134,1,-1)&gt;0,0)),1),0)</f>
        <v>46022</v>
      </c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8" t="str">
        <f t="shared" si="12"/>
        <v>73</v>
      </c>
      <c r="BG134" s="58">
        <v>730207</v>
      </c>
      <c r="BH134" s="64" t="s">
        <v>132</v>
      </c>
      <c r="BI134" s="27">
        <f>200000-25000</f>
        <v>175000</v>
      </c>
      <c r="BJ134" s="67"/>
      <c r="BK134" s="67">
        <v>0</v>
      </c>
      <c r="BL134" s="3">
        <f>+BI134+BK134</f>
        <v>175000</v>
      </c>
      <c r="BM134" s="27">
        <v>0</v>
      </c>
      <c r="BN134" s="27">
        <v>0</v>
      </c>
      <c r="BO134" s="27">
        <v>0</v>
      </c>
      <c r="BP134" s="27">
        <v>0</v>
      </c>
      <c r="BQ134" s="27">
        <v>21875</v>
      </c>
      <c r="BR134" s="27">
        <v>21875</v>
      </c>
      <c r="BS134" s="27">
        <v>21875</v>
      </c>
      <c r="BT134" s="27">
        <v>21875</v>
      </c>
      <c r="BU134" s="27">
        <v>21875</v>
      </c>
      <c r="BV134" s="27">
        <v>21875</v>
      </c>
      <c r="BW134" s="27">
        <v>21875</v>
      </c>
      <c r="BX134" s="27">
        <v>21875</v>
      </c>
      <c r="BY134" s="3">
        <f t="shared" si="13"/>
        <v>175000</v>
      </c>
      <c r="BZ134" s="3">
        <f t="shared" si="16"/>
        <v>0</v>
      </c>
    </row>
    <row r="135" spans="1:78" s="61" customFormat="1" ht="14.25" customHeight="1" x14ac:dyDescent="0.3">
      <c r="A135" s="58" t="s">
        <v>392</v>
      </c>
      <c r="B135" s="56" t="s">
        <v>190</v>
      </c>
      <c r="C135" s="56" t="s">
        <v>70</v>
      </c>
      <c r="D135" s="56" t="s">
        <v>71</v>
      </c>
      <c r="E135" s="56" t="s">
        <v>71</v>
      </c>
      <c r="F135" s="56" t="s">
        <v>262</v>
      </c>
      <c r="G135" s="56" t="s">
        <v>263</v>
      </c>
      <c r="H135" s="56" t="s">
        <v>264</v>
      </c>
      <c r="I135" s="56" t="s">
        <v>265</v>
      </c>
      <c r="J135" s="56" t="s">
        <v>266</v>
      </c>
      <c r="K135" s="57" t="s">
        <v>267</v>
      </c>
      <c r="L135" s="56" t="s">
        <v>268</v>
      </c>
      <c r="M135" s="58">
        <v>1</v>
      </c>
      <c r="N135" s="58" t="s">
        <v>269</v>
      </c>
      <c r="O135" s="58" t="s">
        <v>270</v>
      </c>
      <c r="P135" s="79" t="s">
        <v>290</v>
      </c>
      <c r="Q135" s="79" t="s">
        <v>291</v>
      </c>
      <c r="R135" s="79" t="s">
        <v>292</v>
      </c>
      <c r="S135" s="79" t="s">
        <v>293</v>
      </c>
      <c r="T135" s="57" t="s">
        <v>80</v>
      </c>
      <c r="U135" s="69"/>
      <c r="V135" s="69"/>
      <c r="W135" s="89"/>
      <c r="X135" s="89">
        <v>1</v>
      </c>
      <c r="Y135" s="89">
        <v>2</v>
      </c>
      <c r="Z135" s="89">
        <v>2</v>
      </c>
      <c r="AA135" s="89">
        <v>3</v>
      </c>
      <c r="AB135" s="89">
        <v>4</v>
      </c>
      <c r="AC135" s="89">
        <v>5</v>
      </c>
      <c r="AD135" s="89">
        <v>5</v>
      </c>
      <c r="AE135" s="89">
        <v>6</v>
      </c>
      <c r="AF135" s="89">
        <v>7</v>
      </c>
      <c r="AG135" s="64" t="s">
        <v>383</v>
      </c>
      <c r="AH135" s="60" t="s">
        <v>82</v>
      </c>
      <c r="AI135" s="64" t="s">
        <v>384</v>
      </c>
      <c r="AJ135" s="84">
        <f>MIN(AM135:AM137)</f>
        <v>45748</v>
      </c>
      <c r="AK135" s="84">
        <f>MAX(AN135:AN137)</f>
        <v>46022</v>
      </c>
      <c r="AL135" s="64" t="s">
        <v>294</v>
      </c>
      <c r="AM135" s="81" cm="1">
        <f t="array" ref="AM135">DATE(2025,MATCH(TRUE,BM135:BX135&gt;0,0),1)</f>
        <v>45748</v>
      </c>
      <c r="AN135" s="81" cm="1">
        <f t="array" ref="AN135">EOMONTH(DATE(2025,IF(BX135&gt;0,12,MATCH(TRUE,_xlfn._xlws.SORT(BM135:BX135,1,-1)&gt;0,0)),1),0)</f>
        <v>45777</v>
      </c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8" t="str">
        <f t="shared" si="12"/>
        <v>73</v>
      </c>
      <c r="BG135" s="58">
        <v>730207</v>
      </c>
      <c r="BH135" s="64" t="s">
        <v>132</v>
      </c>
      <c r="BI135" s="3">
        <v>18000</v>
      </c>
      <c r="BJ135" s="73"/>
      <c r="BK135" s="73">
        <v>0</v>
      </c>
      <c r="BL135" s="3">
        <f>+BI135+BK135</f>
        <v>18000</v>
      </c>
      <c r="BM135" s="3"/>
      <c r="BN135" s="3"/>
      <c r="BO135" s="3"/>
      <c r="BP135" s="3">
        <v>2000</v>
      </c>
      <c r="BQ135" s="3">
        <v>2000</v>
      </c>
      <c r="BR135" s="3">
        <v>2000</v>
      </c>
      <c r="BS135" s="3">
        <v>2000</v>
      </c>
      <c r="BT135" s="3">
        <v>2000</v>
      </c>
      <c r="BU135" s="3">
        <v>4933</v>
      </c>
      <c r="BV135" s="3">
        <v>1771</v>
      </c>
      <c r="BW135" s="3">
        <v>1296</v>
      </c>
      <c r="BX135" s="3"/>
      <c r="BY135" s="3">
        <f t="shared" si="13"/>
        <v>18000</v>
      </c>
      <c r="BZ135" s="3">
        <f t="shared" si="16"/>
        <v>0</v>
      </c>
    </row>
    <row r="136" spans="1:78" s="61" customFormat="1" ht="14.25" customHeight="1" x14ac:dyDescent="0.3">
      <c r="A136" s="58" t="s">
        <v>394</v>
      </c>
      <c r="B136" s="56" t="s">
        <v>203</v>
      </c>
      <c r="C136" s="56" t="s">
        <v>70</v>
      </c>
      <c r="D136" s="56" t="s">
        <v>71</v>
      </c>
      <c r="E136" s="56" t="s">
        <v>71</v>
      </c>
      <c r="F136" s="57" t="s">
        <v>72</v>
      </c>
      <c r="G136" s="56" t="s">
        <v>73</v>
      </c>
      <c r="H136" s="56" t="s">
        <v>74</v>
      </c>
      <c r="I136" s="56" t="s">
        <v>74</v>
      </c>
      <c r="J136" s="56" t="s">
        <v>75</v>
      </c>
      <c r="K136" s="57" t="s">
        <v>174</v>
      </c>
      <c r="L136" s="58" t="s">
        <v>74</v>
      </c>
      <c r="M136" s="58" t="s">
        <v>74</v>
      </c>
      <c r="N136" s="58" t="s">
        <v>74</v>
      </c>
      <c r="O136" s="58" t="s">
        <v>74</v>
      </c>
      <c r="P136" s="58" t="s">
        <v>74</v>
      </c>
      <c r="Q136" s="56" t="s">
        <v>175</v>
      </c>
      <c r="R136" s="56" t="s">
        <v>303</v>
      </c>
      <c r="S136" s="56" t="s">
        <v>176</v>
      </c>
      <c r="T136" s="56" t="s">
        <v>177</v>
      </c>
      <c r="U136" s="66">
        <v>0.95</v>
      </c>
      <c r="V136" s="62">
        <v>0.95</v>
      </c>
      <c r="W136" s="24">
        <v>0.95</v>
      </c>
      <c r="X136" s="24">
        <v>0.95</v>
      </c>
      <c r="Y136" s="24">
        <v>0.95</v>
      </c>
      <c r="Z136" s="24">
        <v>0.95</v>
      </c>
      <c r="AA136" s="24">
        <v>0.95</v>
      </c>
      <c r="AB136" s="24">
        <v>0.95</v>
      </c>
      <c r="AC136" s="24">
        <v>0.95</v>
      </c>
      <c r="AD136" s="24">
        <v>0.95</v>
      </c>
      <c r="AE136" s="24">
        <v>0.95</v>
      </c>
      <c r="AF136" s="24">
        <v>0.95</v>
      </c>
      <c r="AG136" s="60" t="s">
        <v>373</v>
      </c>
      <c r="AH136" s="60" t="s">
        <v>82</v>
      </c>
      <c r="AI136" s="56" t="s">
        <v>387</v>
      </c>
      <c r="AJ136" s="84">
        <f>MIN(AM131:AM137)</f>
        <v>45658</v>
      </c>
      <c r="AK136" s="84">
        <f>MAX(AN131:AN137)</f>
        <v>46022</v>
      </c>
      <c r="AL136" s="64" t="s">
        <v>205</v>
      </c>
      <c r="AM136" s="81" cm="1">
        <f t="array" ref="AM136">DATE(2025,MATCH(TRUE,BM136:BX136&gt;0,0),1)</f>
        <v>45778</v>
      </c>
      <c r="AN136" s="81" cm="1">
        <f t="array" ref="AN136">EOMONTH(DATE(2025,IF(BX136&gt;0,12,MATCH(TRUE,_xlfn._xlws.SORT(BM136:BX136,1,-1)&gt;0,0)),1),0)</f>
        <v>46022</v>
      </c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8" t="str">
        <f t="shared" ref="BF136:BF167" si="17">MID(BG136,1,2)</f>
        <v>53</v>
      </c>
      <c r="BG136" s="58">
        <v>530207</v>
      </c>
      <c r="BH136" s="64" t="s">
        <v>132</v>
      </c>
      <c r="BI136" s="3">
        <v>0</v>
      </c>
      <c r="BJ136" s="67"/>
      <c r="BK136" s="3">
        <v>300000</v>
      </c>
      <c r="BL136" s="3">
        <v>300000</v>
      </c>
      <c r="BM136" s="27">
        <v>0</v>
      </c>
      <c r="BN136" s="27">
        <v>0</v>
      </c>
      <c r="BO136" s="27">
        <v>0</v>
      </c>
      <c r="BP136" s="27">
        <v>0</v>
      </c>
      <c r="BQ136" s="27">
        <v>30000</v>
      </c>
      <c r="BR136" s="27">
        <v>40000</v>
      </c>
      <c r="BS136" s="27">
        <v>30000</v>
      </c>
      <c r="BT136" s="27">
        <v>40000</v>
      </c>
      <c r="BU136" s="27">
        <v>20000</v>
      </c>
      <c r="BV136" s="27">
        <v>30000</v>
      </c>
      <c r="BW136" s="27">
        <v>55000</v>
      </c>
      <c r="BX136" s="27">
        <v>55000</v>
      </c>
      <c r="BY136" s="3">
        <f t="shared" ref="BY136:BY167" si="18">SUBTOTAL(9,BM136:BX136)</f>
        <v>300000</v>
      </c>
      <c r="BZ136" s="3">
        <f t="shared" si="16"/>
        <v>0</v>
      </c>
    </row>
    <row r="137" spans="1:78" s="61" customFormat="1" ht="14.25" customHeight="1" x14ac:dyDescent="0.3">
      <c r="A137" s="58" t="s">
        <v>392</v>
      </c>
      <c r="B137" s="56" t="s">
        <v>190</v>
      </c>
      <c r="C137" s="56" t="s">
        <v>70</v>
      </c>
      <c r="D137" s="56" t="s">
        <v>71</v>
      </c>
      <c r="E137" s="56" t="s">
        <v>71</v>
      </c>
      <c r="F137" s="56" t="s">
        <v>72</v>
      </c>
      <c r="G137" s="56" t="s">
        <v>73</v>
      </c>
      <c r="H137" s="56" t="s">
        <v>74</v>
      </c>
      <c r="I137" s="56" t="s">
        <v>74</v>
      </c>
      <c r="J137" s="56" t="s">
        <v>75</v>
      </c>
      <c r="K137" s="57" t="s">
        <v>174</v>
      </c>
      <c r="L137" s="58" t="s">
        <v>74</v>
      </c>
      <c r="M137" s="58" t="s">
        <v>74</v>
      </c>
      <c r="N137" s="58" t="s">
        <v>74</v>
      </c>
      <c r="O137" s="58" t="s">
        <v>74</v>
      </c>
      <c r="P137" s="58" t="s">
        <v>74</v>
      </c>
      <c r="Q137" s="56" t="s">
        <v>175</v>
      </c>
      <c r="R137" s="56" t="s">
        <v>303</v>
      </c>
      <c r="S137" s="56" t="s">
        <v>176</v>
      </c>
      <c r="T137" s="56" t="s">
        <v>177</v>
      </c>
      <c r="U137" s="59">
        <v>0.95</v>
      </c>
      <c r="V137" s="62">
        <v>0.95</v>
      </c>
      <c r="W137" s="24">
        <v>0.95</v>
      </c>
      <c r="X137" s="24">
        <v>0.95</v>
      </c>
      <c r="Y137" s="24">
        <v>0.95</v>
      </c>
      <c r="Z137" s="24">
        <v>0.95</v>
      </c>
      <c r="AA137" s="24">
        <v>0.95</v>
      </c>
      <c r="AB137" s="24">
        <v>0.95</v>
      </c>
      <c r="AC137" s="24">
        <v>0.95</v>
      </c>
      <c r="AD137" s="24">
        <v>0.95</v>
      </c>
      <c r="AE137" s="24">
        <v>0.95</v>
      </c>
      <c r="AF137" s="24">
        <v>0.95</v>
      </c>
      <c r="AG137" s="60" t="s">
        <v>373</v>
      </c>
      <c r="AH137" s="60" t="s">
        <v>82</v>
      </c>
      <c r="AI137" s="56" t="s">
        <v>387</v>
      </c>
      <c r="AJ137" s="84">
        <f>MIN(AM135:AM141)</f>
        <v>45658</v>
      </c>
      <c r="AK137" s="84">
        <f>MAX(AN135:AN141)</f>
        <v>46022</v>
      </c>
      <c r="AL137" s="64" t="s">
        <v>192</v>
      </c>
      <c r="AM137" s="81" cm="1">
        <f t="array" ref="AM137">DATE(2025,MATCH(TRUE,BM137:BX137&gt;0,0),1)</f>
        <v>45809</v>
      </c>
      <c r="AN137" s="81" cm="1">
        <f t="array" ref="AN137">EOMONTH(DATE(2025,IF(BX137&gt;0,12,MATCH(TRUE,_xlfn._xlws.SORT(BM137:BX137,1,-1)&gt;0,0)),1),0)</f>
        <v>45838</v>
      </c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8" t="str">
        <f t="shared" si="17"/>
        <v>53</v>
      </c>
      <c r="BG137" s="58">
        <v>530207</v>
      </c>
      <c r="BH137" s="64" t="s">
        <v>132</v>
      </c>
      <c r="BI137" s="3">
        <v>0</v>
      </c>
      <c r="BJ137" s="73"/>
      <c r="BK137" s="3">
        <v>70000</v>
      </c>
      <c r="BL137" s="3">
        <f>+BI137+BK137</f>
        <v>70000</v>
      </c>
      <c r="BM137" s="3"/>
      <c r="BN137" s="3"/>
      <c r="BO137" s="3"/>
      <c r="BP137" s="3"/>
      <c r="BQ137" s="3"/>
      <c r="BR137" s="3">
        <v>16000</v>
      </c>
      <c r="BS137" s="3">
        <v>20830.3</v>
      </c>
      <c r="BT137" s="3">
        <v>15000</v>
      </c>
      <c r="BU137" s="3">
        <v>18169.7</v>
      </c>
      <c r="BV137" s="3"/>
      <c r="BW137" s="3"/>
      <c r="BX137" s="3"/>
      <c r="BY137" s="3">
        <f t="shared" si="18"/>
        <v>70000</v>
      </c>
      <c r="BZ137" s="3">
        <f t="shared" si="16"/>
        <v>0</v>
      </c>
    </row>
    <row r="138" spans="1:78" s="61" customFormat="1" ht="14.25" customHeight="1" x14ac:dyDescent="0.3">
      <c r="A138" s="58" t="s">
        <v>3</v>
      </c>
      <c r="B138" s="56" t="s">
        <v>402</v>
      </c>
      <c r="C138" s="56" t="s">
        <v>70</v>
      </c>
      <c r="D138" s="56" t="s">
        <v>71</v>
      </c>
      <c r="E138" s="56" t="s">
        <v>71</v>
      </c>
      <c r="F138" s="57" t="s">
        <v>72</v>
      </c>
      <c r="G138" s="56" t="s">
        <v>73</v>
      </c>
      <c r="H138" s="56" t="s">
        <v>74</v>
      </c>
      <c r="I138" s="56" t="s">
        <v>74</v>
      </c>
      <c r="J138" s="56" t="s">
        <v>75</v>
      </c>
      <c r="K138" s="57" t="s">
        <v>76</v>
      </c>
      <c r="L138" s="58" t="s">
        <v>74</v>
      </c>
      <c r="M138" s="58" t="s">
        <v>74</v>
      </c>
      <c r="N138" s="58" t="s">
        <v>74</v>
      </c>
      <c r="O138" s="58" t="s">
        <v>74</v>
      </c>
      <c r="P138" s="58" t="s">
        <v>74</v>
      </c>
      <c r="Q138" s="56" t="s">
        <v>77</v>
      </c>
      <c r="R138" s="56" t="s">
        <v>78</v>
      </c>
      <c r="S138" s="56" t="s">
        <v>79</v>
      </c>
      <c r="T138" s="56" t="s">
        <v>80</v>
      </c>
      <c r="U138" s="58"/>
      <c r="V138" s="59">
        <v>0.05</v>
      </c>
      <c r="W138" s="59">
        <v>0.08</v>
      </c>
      <c r="X138" s="59">
        <v>0.15</v>
      </c>
      <c r="Y138" s="59">
        <v>0.2</v>
      </c>
      <c r="Z138" s="59">
        <v>0.25</v>
      </c>
      <c r="AA138" s="59">
        <v>0.37</v>
      </c>
      <c r="AB138" s="59">
        <v>0.42</v>
      </c>
      <c r="AC138" s="59">
        <v>0.57999999999999996</v>
      </c>
      <c r="AD138" s="59">
        <v>0.67</v>
      </c>
      <c r="AE138" s="59">
        <v>1</v>
      </c>
      <c r="AF138" s="59"/>
      <c r="AG138" s="64" t="s">
        <v>81</v>
      </c>
      <c r="AH138" s="60" t="s">
        <v>82</v>
      </c>
      <c r="AI138" s="60" t="s">
        <v>370</v>
      </c>
      <c r="AJ138" s="81">
        <f>MIN($AM$60:$AM$119)</f>
        <v>45658</v>
      </c>
      <c r="AK138" s="81">
        <f>MAX($AN$60:$AN$119)</f>
        <v>46022</v>
      </c>
      <c r="AL138" s="64" t="s">
        <v>131</v>
      </c>
      <c r="AM138" s="81" cm="1">
        <f t="array" ref="AM138">DATE(2025,MATCH(TRUE,BM138:BX138&gt;0,0),1)</f>
        <v>45658</v>
      </c>
      <c r="AN138" s="81" cm="1">
        <f t="array" ref="AN138">EOMONTH(DATE(2025,IF(BX138&gt;0,12,MATCH(TRUE,_xlfn._xlws.SORT(BM138:BX138,1,-1)&gt;0,0)),1),0)</f>
        <v>46022</v>
      </c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8" t="str">
        <f t="shared" si="17"/>
        <v>53</v>
      </c>
      <c r="BG138" s="58">
        <v>530207</v>
      </c>
      <c r="BH138" s="64" t="s">
        <v>132</v>
      </c>
      <c r="BI138" s="3">
        <v>0</v>
      </c>
      <c r="BJ138" s="67"/>
      <c r="BK138" s="27">
        <v>170000</v>
      </c>
      <c r="BL138" s="3">
        <f>+BI138+BK138</f>
        <v>170000</v>
      </c>
      <c r="BM138" s="27">
        <v>10400</v>
      </c>
      <c r="BN138" s="27">
        <v>14022.22</v>
      </c>
      <c r="BO138" s="27">
        <v>14022.22</v>
      </c>
      <c r="BP138" s="27">
        <v>14022.22</v>
      </c>
      <c r="BQ138" s="27">
        <v>14022.22</v>
      </c>
      <c r="BR138" s="27">
        <v>14022.22</v>
      </c>
      <c r="BS138" s="27">
        <v>14022.22</v>
      </c>
      <c r="BT138" s="27">
        <v>14022.22</v>
      </c>
      <c r="BU138" s="27">
        <v>14022.22</v>
      </c>
      <c r="BV138" s="27">
        <v>14022.24</v>
      </c>
      <c r="BW138" s="27">
        <v>15800</v>
      </c>
      <c r="BX138" s="27">
        <v>17600</v>
      </c>
      <c r="BY138" s="3">
        <f t="shared" si="18"/>
        <v>170000</v>
      </c>
      <c r="BZ138" s="3">
        <f t="shared" si="16"/>
        <v>0</v>
      </c>
    </row>
    <row r="139" spans="1:78" s="61" customFormat="1" ht="14.25" customHeight="1" x14ac:dyDescent="0.3">
      <c r="A139" s="58" t="s">
        <v>390</v>
      </c>
      <c r="B139" s="56" t="s">
        <v>138</v>
      </c>
      <c r="C139" s="56" t="s">
        <v>70</v>
      </c>
      <c r="D139" s="56" t="s">
        <v>71</v>
      </c>
      <c r="E139" s="56" t="s">
        <v>71</v>
      </c>
      <c r="F139" s="57" t="s">
        <v>72</v>
      </c>
      <c r="G139" s="56" t="s">
        <v>73</v>
      </c>
      <c r="H139" s="57" t="s">
        <v>74</v>
      </c>
      <c r="I139" s="56" t="s">
        <v>74</v>
      </c>
      <c r="J139" s="56" t="s">
        <v>75</v>
      </c>
      <c r="K139" s="57" t="s">
        <v>76</v>
      </c>
      <c r="L139" s="58" t="s">
        <v>74</v>
      </c>
      <c r="M139" s="58" t="s">
        <v>74</v>
      </c>
      <c r="N139" s="58" t="s">
        <v>74</v>
      </c>
      <c r="O139" s="58" t="s">
        <v>74</v>
      </c>
      <c r="P139" s="58" t="s">
        <v>74</v>
      </c>
      <c r="Q139" s="56" t="s">
        <v>77</v>
      </c>
      <c r="R139" s="56" t="s">
        <v>78</v>
      </c>
      <c r="S139" s="56" t="s">
        <v>79</v>
      </c>
      <c r="T139" s="56" t="s">
        <v>80</v>
      </c>
      <c r="U139" s="58"/>
      <c r="V139" s="59">
        <v>0.05</v>
      </c>
      <c r="W139" s="59">
        <v>0.08</v>
      </c>
      <c r="X139" s="59">
        <v>0.15</v>
      </c>
      <c r="Y139" s="59">
        <v>0.2</v>
      </c>
      <c r="Z139" s="59">
        <v>0.25</v>
      </c>
      <c r="AA139" s="59">
        <v>0.37</v>
      </c>
      <c r="AB139" s="59">
        <v>0.42</v>
      </c>
      <c r="AC139" s="59">
        <v>0.57999999999999996</v>
      </c>
      <c r="AD139" s="59">
        <v>0.67</v>
      </c>
      <c r="AE139" s="59">
        <v>1</v>
      </c>
      <c r="AF139" s="59"/>
      <c r="AG139" s="64" t="s">
        <v>81</v>
      </c>
      <c r="AH139" s="60" t="s">
        <v>82</v>
      </c>
      <c r="AI139" s="60" t="s">
        <v>370</v>
      </c>
      <c r="AJ139" s="81">
        <f>MIN($AM$60:$AM$119)</f>
        <v>45658</v>
      </c>
      <c r="AK139" s="81">
        <f>MAX($AN$60:$AN$119)</f>
        <v>46022</v>
      </c>
      <c r="AL139" s="56" t="s">
        <v>407</v>
      </c>
      <c r="AM139" s="81" cm="1">
        <f t="array" ref="AM139">DATE(2025,MATCH(TRUE,BM139:BX139&gt;0,0),1)</f>
        <v>45658</v>
      </c>
      <c r="AN139" s="81" cm="1">
        <f t="array" ref="AN139">EOMONTH(DATE(2025,IF(BX139&gt;0,12,MATCH(TRUE,_xlfn._xlws.SORT(BM139:BX139,1,-1)&gt;0,0)),1),0)</f>
        <v>46022</v>
      </c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63"/>
      <c r="BE139" s="63"/>
      <c r="BF139" s="58" t="str">
        <f t="shared" si="17"/>
        <v>53</v>
      </c>
      <c r="BG139" s="58">
        <v>530209</v>
      </c>
      <c r="BH139" s="64" t="s">
        <v>173</v>
      </c>
      <c r="BI139" s="3">
        <v>0</v>
      </c>
      <c r="BJ139" s="74"/>
      <c r="BK139" s="3">
        <v>63855</v>
      </c>
      <c r="BL139" s="3">
        <v>63855</v>
      </c>
      <c r="BM139" s="3">
        <v>5321.25</v>
      </c>
      <c r="BN139" s="3">
        <v>5321.25</v>
      </c>
      <c r="BO139" s="3">
        <v>5321.25</v>
      </c>
      <c r="BP139" s="3">
        <v>5321.25</v>
      </c>
      <c r="BQ139" s="3">
        <v>5321.25</v>
      </c>
      <c r="BR139" s="3">
        <v>5321.25</v>
      </c>
      <c r="BS139" s="3">
        <v>5321.25</v>
      </c>
      <c r="BT139" s="3">
        <v>5321.25</v>
      </c>
      <c r="BU139" s="3">
        <v>5321.25</v>
      </c>
      <c r="BV139" s="3">
        <v>5321.25</v>
      </c>
      <c r="BW139" s="3">
        <v>5321.25</v>
      </c>
      <c r="BX139" s="3">
        <v>5321.25</v>
      </c>
      <c r="BY139" s="3">
        <f t="shared" si="18"/>
        <v>63855</v>
      </c>
      <c r="BZ139" s="3">
        <f t="shared" si="16"/>
        <v>0</v>
      </c>
    </row>
    <row r="140" spans="1:78" s="61" customFormat="1" ht="14.25" customHeight="1" x14ac:dyDescent="0.3">
      <c r="A140" s="58" t="s">
        <v>391</v>
      </c>
      <c r="B140" s="56" t="s">
        <v>180</v>
      </c>
      <c r="C140" s="56" t="s">
        <v>70</v>
      </c>
      <c r="D140" s="56" t="s">
        <v>71</v>
      </c>
      <c r="E140" s="56" t="s">
        <v>71</v>
      </c>
      <c r="F140" s="56" t="s">
        <v>72</v>
      </c>
      <c r="G140" s="56" t="s">
        <v>73</v>
      </c>
      <c r="H140" s="56" t="s">
        <v>74</v>
      </c>
      <c r="I140" s="56" t="s">
        <v>74</v>
      </c>
      <c r="J140" s="56" t="s">
        <v>75</v>
      </c>
      <c r="K140" s="57" t="s">
        <v>174</v>
      </c>
      <c r="L140" s="58" t="s">
        <v>74</v>
      </c>
      <c r="M140" s="58" t="s">
        <v>74</v>
      </c>
      <c r="N140" s="58" t="s">
        <v>74</v>
      </c>
      <c r="O140" s="58" t="s">
        <v>74</v>
      </c>
      <c r="P140" s="58" t="s">
        <v>74</v>
      </c>
      <c r="Q140" s="56" t="s">
        <v>175</v>
      </c>
      <c r="R140" s="56" t="s">
        <v>303</v>
      </c>
      <c r="S140" s="56" t="s">
        <v>176</v>
      </c>
      <c r="T140" s="56" t="s">
        <v>177</v>
      </c>
      <c r="U140" s="59">
        <v>0.95</v>
      </c>
      <c r="V140" s="62">
        <v>0.95</v>
      </c>
      <c r="W140" s="24">
        <v>0.95</v>
      </c>
      <c r="X140" s="24">
        <v>0.95</v>
      </c>
      <c r="Y140" s="24">
        <v>0.95</v>
      </c>
      <c r="Z140" s="24">
        <v>0.95</v>
      </c>
      <c r="AA140" s="24">
        <v>0.95</v>
      </c>
      <c r="AB140" s="24">
        <v>0.95</v>
      </c>
      <c r="AC140" s="24">
        <v>0.95</v>
      </c>
      <c r="AD140" s="24">
        <v>0.95</v>
      </c>
      <c r="AE140" s="24">
        <v>0.95</v>
      </c>
      <c r="AF140" s="24">
        <v>0.95</v>
      </c>
      <c r="AG140" s="78" t="s">
        <v>373</v>
      </c>
      <c r="AH140" s="60" t="s">
        <v>82</v>
      </c>
      <c r="AI140" s="60" t="s">
        <v>187</v>
      </c>
      <c r="AJ140" s="81">
        <f>MIN(AM140)</f>
        <v>45658</v>
      </c>
      <c r="AK140" s="81">
        <f>MAX(AN140)</f>
        <v>46022</v>
      </c>
      <c r="AL140" s="64" t="s">
        <v>188</v>
      </c>
      <c r="AM140" s="81" cm="1">
        <f t="array" ref="AM140">DATE(2025,MATCH(TRUE,BM140:BX140&gt;0,0),1)</f>
        <v>45658</v>
      </c>
      <c r="AN140" s="81" cm="1">
        <f t="array" ref="AN140">EOMONTH(DATE(2025,IF(BX140&gt;0,12,MATCH(TRUE,_xlfn._xlws.SORT(BM140:BX140,1,-1)&gt;0,0)),1),0)</f>
        <v>46022</v>
      </c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8" t="str">
        <f t="shared" si="17"/>
        <v>53</v>
      </c>
      <c r="BG140" s="58">
        <v>530601</v>
      </c>
      <c r="BH140" s="64" t="s">
        <v>189</v>
      </c>
      <c r="BI140" s="3">
        <v>0</v>
      </c>
      <c r="BJ140" s="73"/>
      <c r="BK140" s="3">
        <v>41000</v>
      </c>
      <c r="BL140" s="3">
        <f>+BI140+BK140</f>
        <v>41000</v>
      </c>
      <c r="BM140" s="3">
        <v>3500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5250</v>
      </c>
      <c r="BV140" s="3">
        <v>0</v>
      </c>
      <c r="BW140" s="3">
        <v>25000</v>
      </c>
      <c r="BX140" s="3">
        <v>7250</v>
      </c>
      <c r="BY140" s="3">
        <f t="shared" si="18"/>
        <v>41000</v>
      </c>
      <c r="BZ140" s="3">
        <f t="shared" si="16"/>
        <v>0</v>
      </c>
    </row>
    <row r="141" spans="1:78" s="61" customFormat="1" ht="14.25" customHeight="1" x14ac:dyDescent="0.3">
      <c r="A141" s="58" t="s">
        <v>388</v>
      </c>
      <c r="B141" s="56" t="s">
        <v>399</v>
      </c>
      <c r="C141" s="56" t="s">
        <v>70</v>
      </c>
      <c r="D141" s="56" t="s">
        <v>71</v>
      </c>
      <c r="E141" s="56" t="s">
        <v>71</v>
      </c>
      <c r="F141" s="56" t="s">
        <v>72</v>
      </c>
      <c r="G141" s="56" t="s">
        <v>73</v>
      </c>
      <c r="H141" s="56" t="s">
        <v>74</v>
      </c>
      <c r="I141" s="56" t="s">
        <v>74</v>
      </c>
      <c r="J141" s="56" t="s">
        <v>75</v>
      </c>
      <c r="K141" s="57" t="s">
        <v>76</v>
      </c>
      <c r="L141" s="58" t="s">
        <v>74</v>
      </c>
      <c r="M141" s="58" t="s">
        <v>74</v>
      </c>
      <c r="N141" s="58" t="s">
        <v>74</v>
      </c>
      <c r="O141" s="58" t="s">
        <v>74</v>
      </c>
      <c r="P141" s="58" t="s">
        <v>74</v>
      </c>
      <c r="Q141" s="56" t="s">
        <v>77</v>
      </c>
      <c r="R141" s="56" t="s">
        <v>78</v>
      </c>
      <c r="S141" s="56" t="s">
        <v>79</v>
      </c>
      <c r="T141" s="56" t="s">
        <v>80</v>
      </c>
      <c r="U141" s="58"/>
      <c r="V141" s="59">
        <v>0.05</v>
      </c>
      <c r="W141" s="59">
        <v>0.08</v>
      </c>
      <c r="X141" s="59">
        <v>0.15</v>
      </c>
      <c r="Y141" s="59">
        <v>0.2</v>
      </c>
      <c r="Z141" s="59">
        <v>0.25</v>
      </c>
      <c r="AA141" s="59">
        <v>0.37</v>
      </c>
      <c r="AB141" s="59">
        <v>0.42</v>
      </c>
      <c r="AC141" s="59">
        <v>0.57999999999999996</v>
      </c>
      <c r="AD141" s="59">
        <v>0.67</v>
      </c>
      <c r="AE141" s="59">
        <v>1</v>
      </c>
      <c r="AF141" s="59"/>
      <c r="AG141" s="64" t="s">
        <v>81</v>
      </c>
      <c r="AH141" s="60" t="s">
        <v>82</v>
      </c>
      <c r="AI141" s="60" t="s">
        <v>370</v>
      </c>
      <c r="AJ141" s="81">
        <f>MIN($AM$60:$AM$119)</f>
        <v>45658</v>
      </c>
      <c r="AK141" s="81">
        <f>MAX($AN$60:$AN$119)</f>
        <v>46022</v>
      </c>
      <c r="AL141" s="64" t="s">
        <v>404</v>
      </c>
      <c r="AM141" s="81" cm="1">
        <f t="array" ref="AM141">DATE(2025,MATCH(TRUE,BM141:BX141&gt;0,0),1)</f>
        <v>45839</v>
      </c>
      <c r="AN141" s="81" cm="1">
        <f t="array" ref="AN141">EOMONTH(DATE(2025,IF(BX141&gt;0,12,MATCH(TRUE,_xlfn._xlws.SORT(BM141:BX141,1,-1)&gt;0,0)),1),0)</f>
        <v>45869</v>
      </c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8" t="str">
        <f t="shared" si="17"/>
        <v>53</v>
      </c>
      <c r="BG141" s="58">
        <v>530602</v>
      </c>
      <c r="BH141" s="64" t="s">
        <v>85</v>
      </c>
      <c r="BI141" s="3">
        <v>0</v>
      </c>
      <c r="BJ141" s="73"/>
      <c r="BK141" s="3">
        <v>6600</v>
      </c>
      <c r="BL141" s="3">
        <v>6600</v>
      </c>
      <c r="BM141" s="3"/>
      <c r="BN141" s="3"/>
      <c r="BO141" s="3"/>
      <c r="BP141" s="3"/>
      <c r="BQ141" s="3"/>
      <c r="BR141" s="3"/>
      <c r="BS141" s="3">
        <v>6600</v>
      </c>
      <c r="BT141" s="3"/>
      <c r="BU141" s="3"/>
      <c r="BV141" s="3"/>
      <c r="BW141" s="3"/>
      <c r="BX141" s="3"/>
      <c r="BY141" s="3">
        <f t="shared" si="18"/>
        <v>6600</v>
      </c>
      <c r="BZ141" s="3"/>
    </row>
    <row r="142" spans="1:78" s="61" customFormat="1" ht="14.25" customHeight="1" x14ac:dyDescent="0.3">
      <c r="A142" s="58" t="s">
        <v>388</v>
      </c>
      <c r="B142" s="56" t="s">
        <v>399</v>
      </c>
      <c r="C142" s="56" t="s">
        <v>70</v>
      </c>
      <c r="D142" s="56" t="s">
        <v>71</v>
      </c>
      <c r="E142" s="56" t="s">
        <v>71</v>
      </c>
      <c r="F142" s="56" t="s">
        <v>72</v>
      </c>
      <c r="G142" s="56" t="s">
        <v>73</v>
      </c>
      <c r="H142" s="56" t="s">
        <v>74</v>
      </c>
      <c r="I142" s="56" t="s">
        <v>74</v>
      </c>
      <c r="J142" s="56" t="s">
        <v>75</v>
      </c>
      <c r="K142" s="57" t="s">
        <v>76</v>
      </c>
      <c r="L142" s="58" t="s">
        <v>74</v>
      </c>
      <c r="M142" s="58" t="s">
        <v>74</v>
      </c>
      <c r="N142" s="58" t="s">
        <v>74</v>
      </c>
      <c r="O142" s="58" t="s">
        <v>74</v>
      </c>
      <c r="P142" s="58" t="s">
        <v>74</v>
      </c>
      <c r="Q142" s="56" t="s">
        <v>77</v>
      </c>
      <c r="R142" s="56" t="s">
        <v>78</v>
      </c>
      <c r="S142" s="56" t="s">
        <v>79</v>
      </c>
      <c r="T142" s="56" t="s">
        <v>80</v>
      </c>
      <c r="U142" s="58"/>
      <c r="V142" s="59">
        <v>0.05</v>
      </c>
      <c r="W142" s="59">
        <v>0.08</v>
      </c>
      <c r="X142" s="59">
        <v>0.15</v>
      </c>
      <c r="Y142" s="59">
        <v>0.2</v>
      </c>
      <c r="Z142" s="59">
        <v>0.25</v>
      </c>
      <c r="AA142" s="59">
        <v>0.37</v>
      </c>
      <c r="AB142" s="59">
        <v>0.42</v>
      </c>
      <c r="AC142" s="59">
        <v>0.57999999999999996</v>
      </c>
      <c r="AD142" s="59">
        <v>0.67</v>
      </c>
      <c r="AE142" s="59">
        <v>1</v>
      </c>
      <c r="AF142" s="59"/>
      <c r="AG142" s="64" t="s">
        <v>81</v>
      </c>
      <c r="AH142" s="60" t="s">
        <v>82</v>
      </c>
      <c r="AI142" s="60" t="s">
        <v>370</v>
      </c>
      <c r="AJ142" s="81">
        <f>MIN($AM$60:$AM$119)</f>
        <v>45658</v>
      </c>
      <c r="AK142" s="81">
        <f>MAX($AN$60:$AN$119)</f>
        <v>46022</v>
      </c>
      <c r="AL142" s="64" t="s">
        <v>86</v>
      </c>
      <c r="AM142" s="81" cm="1">
        <f t="array" ref="AM142">DATE(2025,MATCH(TRUE,BM142:BX142&gt;0,0),1)</f>
        <v>45778</v>
      </c>
      <c r="AN142" s="81" cm="1">
        <f t="array" ref="AN142">EOMONTH(DATE(2025,IF(BX142&gt;0,12,MATCH(TRUE,_xlfn._xlws.SORT(BM142:BX142,1,-1)&gt;0,0)),1),0)</f>
        <v>45808</v>
      </c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8" t="str">
        <f t="shared" si="17"/>
        <v>53</v>
      </c>
      <c r="BG142" s="58">
        <v>530602</v>
      </c>
      <c r="BH142" s="64" t="s">
        <v>85</v>
      </c>
      <c r="BI142" s="3">
        <v>0</v>
      </c>
      <c r="BJ142" s="73"/>
      <c r="BK142" s="3">
        <v>13200</v>
      </c>
      <c r="BL142" s="3">
        <v>13200</v>
      </c>
      <c r="BM142" s="3"/>
      <c r="BN142" s="3"/>
      <c r="BO142" s="3"/>
      <c r="BP142" s="3"/>
      <c r="BQ142" s="3">
        <v>13200</v>
      </c>
      <c r="BR142" s="3"/>
      <c r="BS142" s="3"/>
      <c r="BT142" s="3"/>
      <c r="BU142" s="3"/>
      <c r="BV142" s="3"/>
      <c r="BW142" s="3"/>
      <c r="BX142" s="3"/>
      <c r="BY142" s="3">
        <f t="shared" si="18"/>
        <v>13200</v>
      </c>
      <c r="BZ142" s="3">
        <f t="shared" ref="BZ142:BZ179" si="19">+BL142-BY142</f>
        <v>0</v>
      </c>
    </row>
    <row r="143" spans="1:78" s="61" customFormat="1" ht="14.25" customHeight="1" x14ac:dyDescent="0.3">
      <c r="A143" s="58" t="s">
        <v>391</v>
      </c>
      <c r="B143" s="56" t="s">
        <v>180</v>
      </c>
      <c r="C143" s="56" t="s">
        <v>70</v>
      </c>
      <c r="D143" s="56" t="s">
        <v>71</v>
      </c>
      <c r="E143" s="56" t="s">
        <v>71</v>
      </c>
      <c r="F143" s="56" t="s">
        <v>72</v>
      </c>
      <c r="G143" s="56" t="s">
        <v>73</v>
      </c>
      <c r="H143" s="56" t="s">
        <v>74</v>
      </c>
      <c r="I143" s="56" t="s">
        <v>74</v>
      </c>
      <c r="J143" s="56" t="s">
        <v>75</v>
      </c>
      <c r="K143" s="57" t="s">
        <v>174</v>
      </c>
      <c r="L143" s="58" t="s">
        <v>74</v>
      </c>
      <c r="M143" s="58" t="s">
        <v>74</v>
      </c>
      <c r="N143" s="58" t="s">
        <v>74</v>
      </c>
      <c r="O143" s="58" t="s">
        <v>74</v>
      </c>
      <c r="P143" s="58" t="s">
        <v>74</v>
      </c>
      <c r="Q143" s="56" t="s">
        <v>175</v>
      </c>
      <c r="R143" s="56" t="s">
        <v>303</v>
      </c>
      <c r="S143" s="56" t="s">
        <v>176</v>
      </c>
      <c r="T143" s="56" t="s">
        <v>177</v>
      </c>
      <c r="U143" s="59">
        <v>0.95</v>
      </c>
      <c r="V143" s="62">
        <v>0.95</v>
      </c>
      <c r="W143" s="24">
        <v>0.95</v>
      </c>
      <c r="X143" s="24">
        <v>0.95</v>
      </c>
      <c r="Y143" s="24">
        <v>0.95</v>
      </c>
      <c r="Z143" s="24">
        <v>0.95</v>
      </c>
      <c r="AA143" s="24">
        <v>0.95</v>
      </c>
      <c r="AB143" s="24">
        <v>0.95</v>
      </c>
      <c r="AC143" s="24">
        <v>0.95</v>
      </c>
      <c r="AD143" s="24">
        <v>0.95</v>
      </c>
      <c r="AE143" s="24">
        <v>0.95</v>
      </c>
      <c r="AF143" s="24">
        <v>0.95</v>
      </c>
      <c r="AG143" s="78" t="s">
        <v>373</v>
      </c>
      <c r="AH143" s="63" t="s">
        <v>82</v>
      </c>
      <c r="AI143" s="60" t="s">
        <v>181</v>
      </c>
      <c r="AJ143" s="84">
        <f>MIN(AM143:AM144)</f>
        <v>45748</v>
      </c>
      <c r="AK143" s="84">
        <f>MAX(AN143:AN144)</f>
        <v>46022</v>
      </c>
      <c r="AL143" s="78" t="s">
        <v>182</v>
      </c>
      <c r="AM143" s="81" cm="1">
        <f t="array" ref="AM143">DATE(2025,MATCH(TRUE,BM143:BX143&gt;0,0),1)</f>
        <v>45809</v>
      </c>
      <c r="AN143" s="81" cm="1">
        <f t="array" ref="AN143">EOMONTH(DATE(2025,IF(BX143&gt;0,12,MATCH(TRUE,_xlfn._xlws.SORT(BM143:BX143,1,-1)&gt;0,0)),1),0)</f>
        <v>45838</v>
      </c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58" t="str">
        <f t="shared" si="17"/>
        <v>53</v>
      </c>
      <c r="BG143" s="58">
        <v>530613</v>
      </c>
      <c r="BH143" s="64" t="s">
        <v>183</v>
      </c>
      <c r="BI143" s="3">
        <v>0</v>
      </c>
      <c r="BJ143" s="73"/>
      <c r="BK143" s="73">
        <v>66900</v>
      </c>
      <c r="BL143" s="3">
        <f>+BI143+BK143</f>
        <v>66900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11150</v>
      </c>
      <c r="BS143" s="3">
        <v>11150</v>
      </c>
      <c r="BT143" s="3">
        <v>11150</v>
      </c>
      <c r="BU143" s="3">
        <v>11150</v>
      </c>
      <c r="BV143" s="3">
        <v>11150</v>
      </c>
      <c r="BW143" s="3">
        <v>11150</v>
      </c>
      <c r="BX143" s="3">
        <v>0</v>
      </c>
      <c r="BY143" s="3">
        <f t="shared" si="18"/>
        <v>66900</v>
      </c>
      <c r="BZ143" s="3">
        <f t="shared" si="19"/>
        <v>0</v>
      </c>
    </row>
    <row r="144" spans="1:78" s="61" customFormat="1" ht="14.25" customHeight="1" x14ac:dyDescent="0.3">
      <c r="A144" s="58" t="s">
        <v>389</v>
      </c>
      <c r="B144" s="56" t="s">
        <v>92</v>
      </c>
      <c r="C144" s="56" t="s">
        <v>70</v>
      </c>
      <c r="D144" s="56" t="s">
        <v>71</v>
      </c>
      <c r="E144" s="56" t="s">
        <v>71</v>
      </c>
      <c r="F144" s="57" t="s">
        <v>72</v>
      </c>
      <c r="G144" s="56" t="s">
        <v>73</v>
      </c>
      <c r="H144" s="57" t="s">
        <v>74</v>
      </c>
      <c r="I144" s="56" t="s">
        <v>74</v>
      </c>
      <c r="J144" s="56" t="s">
        <v>75</v>
      </c>
      <c r="K144" s="57" t="s">
        <v>76</v>
      </c>
      <c r="L144" s="55" t="s">
        <v>74</v>
      </c>
      <c r="M144" s="55" t="s">
        <v>74</v>
      </c>
      <c r="N144" s="55" t="s">
        <v>74</v>
      </c>
      <c r="O144" s="55" t="s">
        <v>74</v>
      </c>
      <c r="P144" s="58" t="s">
        <v>74</v>
      </c>
      <c r="Q144" s="56" t="s">
        <v>77</v>
      </c>
      <c r="R144" s="56" t="s">
        <v>78</v>
      </c>
      <c r="S144" s="56" t="s">
        <v>79</v>
      </c>
      <c r="T144" s="56" t="s">
        <v>80</v>
      </c>
      <c r="U144" s="58"/>
      <c r="V144" s="59">
        <v>0.05</v>
      </c>
      <c r="W144" s="59">
        <v>0.08</v>
      </c>
      <c r="X144" s="59">
        <v>0.15</v>
      </c>
      <c r="Y144" s="59">
        <v>0.2</v>
      </c>
      <c r="Z144" s="59">
        <v>0.25</v>
      </c>
      <c r="AA144" s="59">
        <v>0.37</v>
      </c>
      <c r="AB144" s="59">
        <v>0.42</v>
      </c>
      <c r="AC144" s="59">
        <v>0.57999999999999996</v>
      </c>
      <c r="AD144" s="59">
        <v>0.67</v>
      </c>
      <c r="AE144" s="59">
        <v>1</v>
      </c>
      <c r="AF144" s="59"/>
      <c r="AG144" s="64" t="s">
        <v>81</v>
      </c>
      <c r="AH144" s="60" t="s">
        <v>82</v>
      </c>
      <c r="AI144" s="60" t="s">
        <v>371</v>
      </c>
      <c r="AJ144" s="81">
        <f>MIN(AM106:AM146)</f>
        <v>45658</v>
      </c>
      <c r="AK144" s="81">
        <f>MAX(AN106:AN146)</f>
        <v>46022</v>
      </c>
      <c r="AL144" s="64" t="s">
        <v>308</v>
      </c>
      <c r="AM144" s="81" cm="1">
        <f t="array" ref="AM144">DATE(2025,MATCH(TRUE,BM144:BX144&gt;0,0),1)</f>
        <v>45748</v>
      </c>
      <c r="AN144" s="81" cm="1">
        <f t="array" ref="AN144">EOMONTH(DATE(2025,IF(BX144&gt;0,12,MATCH(TRUE,_xlfn._xlws.SORT(BM144:BX144,1,-1)&gt;0,0)),1),0)</f>
        <v>46022</v>
      </c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8" t="str">
        <f t="shared" si="17"/>
        <v>53</v>
      </c>
      <c r="BG144" s="58">
        <v>530105</v>
      </c>
      <c r="BH144" s="64" t="s">
        <v>104</v>
      </c>
      <c r="BI144" s="3">
        <v>0</v>
      </c>
      <c r="BJ144" s="67"/>
      <c r="BK144" s="27">
        <v>36000</v>
      </c>
      <c r="BL144" s="3">
        <v>36000</v>
      </c>
      <c r="BM144" s="27"/>
      <c r="BN144" s="27"/>
      <c r="BO144" s="27"/>
      <c r="BP144" s="27">
        <v>4000</v>
      </c>
      <c r="BQ144" s="27">
        <v>4000</v>
      </c>
      <c r="BR144" s="27">
        <v>4000</v>
      </c>
      <c r="BS144" s="27">
        <v>4000</v>
      </c>
      <c r="BT144" s="27">
        <v>4000</v>
      </c>
      <c r="BU144" s="27">
        <v>4000</v>
      </c>
      <c r="BV144" s="27">
        <v>4000</v>
      </c>
      <c r="BW144" s="27">
        <v>4000</v>
      </c>
      <c r="BX144" s="27">
        <v>4000</v>
      </c>
      <c r="BY144" s="3">
        <f t="shared" si="18"/>
        <v>36000</v>
      </c>
      <c r="BZ144" s="3">
        <f t="shared" si="19"/>
        <v>0</v>
      </c>
    </row>
    <row r="145" spans="1:78" s="61" customFormat="1" ht="14.25" customHeight="1" x14ac:dyDescent="0.3">
      <c r="A145" s="58" t="s">
        <v>393</v>
      </c>
      <c r="B145" s="56" t="s">
        <v>403</v>
      </c>
      <c r="C145" s="56" t="s">
        <v>70</v>
      </c>
      <c r="D145" s="56" t="s">
        <v>71</v>
      </c>
      <c r="E145" s="56" t="s">
        <v>71</v>
      </c>
      <c r="F145" s="56" t="s">
        <v>72</v>
      </c>
      <c r="G145" s="56" t="s">
        <v>73</v>
      </c>
      <c r="H145" s="56" t="s">
        <v>74</v>
      </c>
      <c r="I145" s="56" t="s">
        <v>74</v>
      </c>
      <c r="J145" s="56" t="s">
        <v>75</v>
      </c>
      <c r="K145" s="57" t="s">
        <v>174</v>
      </c>
      <c r="L145" s="58" t="s">
        <v>74</v>
      </c>
      <c r="M145" s="58" t="s">
        <v>74</v>
      </c>
      <c r="N145" s="58" t="s">
        <v>74</v>
      </c>
      <c r="O145" s="58" t="s">
        <v>74</v>
      </c>
      <c r="P145" s="58" t="s">
        <v>74</v>
      </c>
      <c r="Q145" s="56" t="s">
        <v>175</v>
      </c>
      <c r="R145" s="56" t="s">
        <v>303</v>
      </c>
      <c r="S145" s="56" t="s">
        <v>176</v>
      </c>
      <c r="T145" s="56" t="s">
        <v>177</v>
      </c>
      <c r="U145" s="59">
        <v>0.95</v>
      </c>
      <c r="V145" s="62">
        <v>0.95</v>
      </c>
      <c r="W145" s="24">
        <v>0.95</v>
      </c>
      <c r="X145" s="24">
        <v>0.95</v>
      </c>
      <c r="Y145" s="24">
        <v>0.95</v>
      </c>
      <c r="Z145" s="24">
        <v>0.95</v>
      </c>
      <c r="AA145" s="24">
        <v>0.95</v>
      </c>
      <c r="AB145" s="24">
        <v>0.95</v>
      </c>
      <c r="AC145" s="24">
        <v>0.95</v>
      </c>
      <c r="AD145" s="24">
        <v>0.95</v>
      </c>
      <c r="AE145" s="24">
        <v>0.95</v>
      </c>
      <c r="AF145" s="24">
        <v>0.95</v>
      </c>
      <c r="AG145" s="78" t="s">
        <v>373</v>
      </c>
      <c r="AH145" s="60" t="s">
        <v>82</v>
      </c>
      <c r="AI145" s="92" t="s">
        <v>178</v>
      </c>
      <c r="AJ145" s="93">
        <f>MIN($AM$161:$AM$165)</f>
        <v>45658</v>
      </c>
      <c r="AK145" s="93">
        <f>MAX($AN$161:$AN$165)</f>
        <v>46022</v>
      </c>
      <c r="AL145" s="64" t="s">
        <v>198</v>
      </c>
      <c r="AM145" s="81" cm="1">
        <f t="array" ref="AM145">DATE(2025,MATCH(TRUE,BM145:BX145&gt;0,0),1)</f>
        <v>45658</v>
      </c>
      <c r="AN145" s="81" cm="1">
        <f t="array" ref="AN145">EOMONTH(DATE(2025,IF(BX145&gt;0,12,MATCH(TRUE,_xlfn._xlws.SORT(BM145:BX145,1,-1)&gt;0,0)),1),0)</f>
        <v>46022</v>
      </c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8" t="str">
        <f t="shared" si="17"/>
        <v>63</v>
      </c>
      <c r="BG145" s="58">
        <v>630105</v>
      </c>
      <c r="BH145" s="64" t="s">
        <v>104</v>
      </c>
      <c r="BI145" s="3">
        <v>0</v>
      </c>
      <c r="BJ145" s="73"/>
      <c r="BK145" s="3">
        <v>800</v>
      </c>
      <c r="BL145" s="3">
        <f>+BI145+BK145</f>
        <v>800</v>
      </c>
      <c r="BM145" s="3">
        <v>66.66</v>
      </c>
      <c r="BN145" s="3">
        <v>66.66</v>
      </c>
      <c r="BO145" s="3">
        <v>66.66</v>
      </c>
      <c r="BP145" s="3">
        <v>66.66</v>
      </c>
      <c r="BQ145" s="3">
        <v>66.67</v>
      </c>
      <c r="BR145" s="3">
        <v>66.67</v>
      </c>
      <c r="BS145" s="3">
        <v>66.67</v>
      </c>
      <c r="BT145" s="3">
        <v>66.67</v>
      </c>
      <c r="BU145" s="3">
        <v>66.67</v>
      </c>
      <c r="BV145" s="3">
        <v>66.67</v>
      </c>
      <c r="BW145" s="3">
        <v>66.67</v>
      </c>
      <c r="BX145" s="3">
        <v>66.67</v>
      </c>
      <c r="BY145" s="3">
        <f t="shared" si="18"/>
        <v>799.99999999999989</v>
      </c>
      <c r="BZ145" s="3">
        <f t="shared" si="19"/>
        <v>0</v>
      </c>
    </row>
    <row r="146" spans="1:78" s="61" customFormat="1" ht="14.25" customHeight="1" x14ac:dyDescent="0.3">
      <c r="A146" s="58" t="s">
        <v>389</v>
      </c>
      <c r="B146" s="56" t="s">
        <v>92</v>
      </c>
      <c r="C146" s="56" t="s">
        <v>70</v>
      </c>
      <c r="D146" s="56" t="s">
        <v>71</v>
      </c>
      <c r="E146" s="56" t="s">
        <v>71</v>
      </c>
      <c r="F146" s="57" t="s">
        <v>72</v>
      </c>
      <c r="G146" s="56" t="s">
        <v>73</v>
      </c>
      <c r="H146" s="56" t="s">
        <v>74</v>
      </c>
      <c r="I146" s="56" t="s">
        <v>74</v>
      </c>
      <c r="J146" s="56" t="s">
        <v>75</v>
      </c>
      <c r="K146" s="57" t="s">
        <v>76</v>
      </c>
      <c r="L146" s="58" t="s">
        <v>74</v>
      </c>
      <c r="M146" s="58" t="s">
        <v>74</v>
      </c>
      <c r="N146" s="58" t="s">
        <v>74</v>
      </c>
      <c r="O146" s="58" t="s">
        <v>74</v>
      </c>
      <c r="P146" s="58" t="s">
        <v>74</v>
      </c>
      <c r="Q146" s="56" t="s">
        <v>77</v>
      </c>
      <c r="R146" s="56" t="s">
        <v>78</v>
      </c>
      <c r="S146" s="56" t="s">
        <v>79</v>
      </c>
      <c r="T146" s="56" t="s">
        <v>80</v>
      </c>
      <c r="U146" s="58"/>
      <c r="V146" s="59">
        <v>0.05</v>
      </c>
      <c r="W146" s="59">
        <v>0.08</v>
      </c>
      <c r="X146" s="59">
        <v>0.15</v>
      </c>
      <c r="Y146" s="59">
        <v>0.2</v>
      </c>
      <c r="Z146" s="59">
        <v>0.25</v>
      </c>
      <c r="AA146" s="59">
        <v>0.37</v>
      </c>
      <c r="AB146" s="59">
        <v>0.42</v>
      </c>
      <c r="AC146" s="59">
        <v>0.57999999999999996</v>
      </c>
      <c r="AD146" s="59">
        <v>0.67</v>
      </c>
      <c r="AE146" s="59">
        <v>1</v>
      </c>
      <c r="AF146" s="59"/>
      <c r="AG146" s="64" t="s">
        <v>81</v>
      </c>
      <c r="AH146" s="60" t="s">
        <v>82</v>
      </c>
      <c r="AI146" s="60" t="s">
        <v>371</v>
      </c>
      <c r="AJ146" s="81">
        <f>MIN(AM136:AM176)</f>
        <v>45658</v>
      </c>
      <c r="AK146" s="81">
        <f>MAX(AN136:AN176)</f>
        <v>46022</v>
      </c>
      <c r="AL146" s="64" t="s">
        <v>105</v>
      </c>
      <c r="AM146" s="81" cm="1">
        <f t="array" ref="AM146">DATE(2025,MATCH(TRUE,BM146:BX146&gt;0,0),1)</f>
        <v>45658</v>
      </c>
      <c r="AN146" s="81" cm="1">
        <f t="array" ref="AN146">EOMONTH(DATE(2025,IF(BX146&gt;0,12,MATCH(TRUE,_xlfn._xlws.SORT(BM146:BX146,1,-1)&gt;0,0)),1),0)</f>
        <v>45688</v>
      </c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8" t="str">
        <f t="shared" si="17"/>
        <v>53</v>
      </c>
      <c r="BG146" s="58">
        <v>530105</v>
      </c>
      <c r="BH146" s="64" t="s">
        <v>104</v>
      </c>
      <c r="BI146" s="3">
        <v>0</v>
      </c>
      <c r="BJ146" s="67"/>
      <c r="BK146" s="27">
        <v>1593.9</v>
      </c>
      <c r="BL146" s="3">
        <v>1593.9</v>
      </c>
      <c r="BM146" s="27">
        <v>227.7</v>
      </c>
      <c r="BN146" s="27">
        <v>227.7</v>
      </c>
      <c r="BO146" s="27">
        <v>227.7</v>
      </c>
      <c r="BP146" s="27">
        <v>227.7</v>
      </c>
      <c r="BQ146" s="27">
        <v>227.7</v>
      </c>
      <c r="BR146" s="27">
        <v>227.7</v>
      </c>
      <c r="BS146" s="27">
        <v>227.7</v>
      </c>
      <c r="BT146" s="27"/>
      <c r="BU146" s="27"/>
      <c r="BV146" s="27"/>
      <c r="BW146" s="27"/>
      <c r="BX146" s="27"/>
      <c r="BY146" s="3">
        <f t="shared" si="18"/>
        <v>1593.9</v>
      </c>
      <c r="BZ146" s="3">
        <f t="shared" si="19"/>
        <v>0</v>
      </c>
    </row>
    <row r="147" spans="1:78" s="61" customFormat="1" ht="14.25" customHeight="1" x14ac:dyDescent="0.3">
      <c r="A147" s="58" t="s">
        <v>389</v>
      </c>
      <c r="B147" s="56" t="s">
        <v>92</v>
      </c>
      <c r="C147" s="56" t="s">
        <v>70</v>
      </c>
      <c r="D147" s="56" t="s">
        <v>71</v>
      </c>
      <c r="E147" s="56" t="s">
        <v>71</v>
      </c>
      <c r="F147" s="57" t="s">
        <v>72</v>
      </c>
      <c r="G147" s="56" t="s">
        <v>73</v>
      </c>
      <c r="H147" s="56" t="s">
        <v>74</v>
      </c>
      <c r="I147" s="56" t="s">
        <v>74</v>
      </c>
      <c r="J147" s="56" t="s">
        <v>75</v>
      </c>
      <c r="K147" s="57" t="s">
        <v>76</v>
      </c>
      <c r="L147" s="58" t="s">
        <v>74</v>
      </c>
      <c r="M147" s="58" t="s">
        <v>74</v>
      </c>
      <c r="N147" s="58" t="s">
        <v>74</v>
      </c>
      <c r="O147" s="58" t="s">
        <v>74</v>
      </c>
      <c r="P147" s="58" t="s">
        <v>74</v>
      </c>
      <c r="Q147" s="56" t="s">
        <v>77</v>
      </c>
      <c r="R147" s="56" t="s">
        <v>78</v>
      </c>
      <c r="S147" s="56" t="s">
        <v>79</v>
      </c>
      <c r="T147" s="56" t="s">
        <v>80</v>
      </c>
      <c r="U147" s="58"/>
      <c r="V147" s="59">
        <v>0.05</v>
      </c>
      <c r="W147" s="59">
        <v>0.08</v>
      </c>
      <c r="X147" s="59">
        <v>0.15</v>
      </c>
      <c r="Y147" s="59">
        <v>0.2</v>
      </c>
      <c r="Z147" s="59">
        <v>0.25</v>
      </c>
      <c r="AA147" s="59">
        <v>0.37</v>
      </c>
      <c r="AB147" s="59">
        <v>0.42</v>
      </c>
      <c r="AC147" s="59">
        <v>0.57999999999999996</v>
      </c>
      <c r="AD147" s="59">
        <v>0.67</v>
      </c>
      <c r="AE147" s="59">
        <v>1</v>
      </c>
      <c r="AF147" s="59"/>
      <c r="AG147" s="64" t="s">
        <v>81</v>
      </c>
      <c r="AH147" s="60" t="s">
        <v>82</v>
      </c>
      <c r="AI147" s="60" t="s">
        <v>371</v>
      </c>
      <c r="AJ147" s="81">
        <f>MIN(AM122:AM162)</f>
        <v>45658</v>
      </c>
      <c r="AK147" s="81">
        <f>MAX(AN122:AN162)</f>
        <v>46022</v>
      </c>
      <c r="AL147" s="64" t="s">
        <v>119</v>
      </c>
      <c r="AM147" s="81" cm="1">
        <f t="array" ref="AM147">DATE(2025,MATCH(TRUE,BM147:BX147&gt;0,0),1)</f>
        <v>45839</v>
      </c>
      <c r="AN147" s="81" cm="1">
        <f t="array" ref="AN147">EOMONTH(DATE(2025,IF(BX147&gt;0,12,MATCH(TRUE,_xlfn._xlws.SORT(BM147:BX147,1,-1)&gt;0,0)),1),0)</f>
        <v>46022</v>
      </c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8" t="str">
        <f t="shared" si="17"/>
        <v>53</v>
      </c>
      <c r="BG147" s="58">
        <v>530105</v>
      </c>
      <c r="BH147" s="64" t="s">
        <v>104</v>
      </c>
      <c r="BI147" s="3">
        <v>0</v>
      </c>
      <c r="BJ147" s="67"/>
      <c r="BK147" s="27">
        <v>1366.2</v>
      </c>
      <c r="BL147" s="3">
        <v>1366.2</v>
      </c>
      <c r="BM147" s="27"/>
      <c r="BN147" s="27"/>
      <c r="BO147" s="27"/>
      <c r="BP147" s="27"/>
      <c r="BQ147" s="27"/>
      <c r="BR147" s="27"/>
      <c r="BS147" s="27">
        <v>227.7</v>
      </c>
      <c r="BT147" s="27">
        <v>227.7</v>
      </c>
      <c r="BU147" s="27">
        <v>227.7</v>
      </c>
      <c r="BV147" s="27">
        <v>227.7</v>
      </c>
      <c r="BW147" s="27">
        <v>227.7</v>
      </c>
      <c r="BX147" s="27">
        <v>227.7</v>
      </c>
      <c r="BY147" s="3">
        <f t="shared" si="18"/>
        <v>1366.2</v>
      </c>
      <c r="BZ147" s="3">
        <f t="shared" si="19"/>
        <v>0</v>
      </c>
    </row>
    <row r="148" spans="1:78" s="61" customFormat="1" ht="14.25" customHeight="1" x14ac:dyDescent="0.3">
      <c r="A148" s="58" t="s">
        <v>395</v>
      </c>
      <c r="B148" s="56" t="s">
        <v>401</v>
      </c>
      <c r="C148" s="56" t="s">
        <v>70</v>
      </c>
      <c r="D148" s="56" t="s">
        <v>71</v>
      </c>
      <c r="E148" s="56" t="s">
        <v>71</v>
      </c>
      <c r="F148" s="57" t="s">
        <v>262</v>
      </c>
      <c r="G148" s="56" t="s">
        <v>263</v>
      </c>
      <c r="H148" s="56" t="s">
        <v>264</v>
      </c>
      <c r="I148" s="56" t="s">
        <v>265</v>
      </c>
      <c r="J148" s="56" t="s">
        <v>266</v>
      </c>
      <c r="K148" s="57" t="s">
        <v>267</v>
      </c>
      <c r="L148" s="56" t="s">
        <v>268</v>
      </c>
      <c r="M148" s="58">
        <v>1</v>
      </c>
      <c r="N148" s="58" t="s">
        <v>269</v>
      </c>
      <c r="O148" s="58" t="s">
        <v>270</v>
      </c>
      <c r="P148" s="56" t="s">
        <v>271</v>
      </c>
      <c r="Q148" s="56" t="s">
        <v>272</v>
      </c>
      <c r="R148" s="79" t="s">
        <v>273</v>
      </c>
      <c r="S148" s="56" t="s">
        <v>274</v>
      </c>
      <c r="T148" s="57" t="s">
        <v>80</v>
      </c>
      <c r="U148" s="65"/>
      <c r="V148" s="65"/>
      <c r="W148" s="88"/>
      <c r="X148" s="88"/>
      <c r="Y148" s="88"/>
      <c r="Z148" s="88">
        <v>30</v>
      </c>
      <c r="AA148" s="88">
        <v>30</v>
      </c>
      <c r="AB148" s="88">
        <v>30</v>
      </c>
      <c r="AC148" s="88">
        <v>60</v>
      </c>
      <c r="AD148" s="88">
        <v>60</v>
      </c>
      <c r="AE148" s="88">
        <v>60</v>
      </c>
      <c r="AF148" s="88">
        <v>90</v>
      </c>
      <c r="AG148" s="64" t="s">
        <v>378</v>
      </c>
      <c r="AH148" s="60" t="s">
        <v>82</v>
      </c>
      <c r="AI148" s="61" t="s">
        <v>379</v>
      </c>
      <c r="AJ148" s="93">
        <f>MIN(AM147:AM148)</f>
        <v>45778</v>
      </c>
      <c r="AK148" s="81">
        <f>MAX(AN147:AN148)</f>
        <v>46022</v>
      </c>
      <c r="AL148" s="64" t="s">
        <v>277</v>
      </c>
      <c r="AM148" s="81" cm="1">
        <f t="array" ref="AM148">DATE(2025,MATCH(TRUE,BM148:BX148&gt;0,0),1)</f>
        <v>45778</v>
      </c>
      <c r="AN148" s="81" cm="1">
        <f t="array" ref="AN148">EOMONTH(DATE(2025,IF(BX148&gt;0,12,MATCH(TRUE,_xlfn._xlws.SORT(BM148:BX148,1,-1)&gt;0,0)),1),0)</f>
        <v>46022</v>
      </c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8" t="str">
        <f t="shared" si="17"/>
        <v>73</v>
      </c>
      <c r="BG148" s="58">
        <v>730425</v>
      </c>
      <c r="BH148" s="64" t="s">
        <v>276</v>
      </c>
      <c r="BI148" s="27">
        <v>180000</v>
      </c>
      <c r="BJ148" s="67"/>
      <c r="BK148" s="67">
        <v>0</v>
      </c>
      <c r="BL148" s="3">
        <f>+BI148+BK148</f>
        <v>180000</v>
      </c>
      <c r="BM148" s="27"/>
      <c r="BN148" s="27"/>
      <c r="BO148" s="27"/>
      <c r="BP148" s="27"/>
      <c r="BQ148" s="27">
        <v>36000</v>
      </c>
      <c r="BR148" s="27"/>
      <c r="BS148" s="27">
        <v>36000</v>
      </c>
      <c r="BT148" s="27"/>
      <c r="BU148" s="27">
        <v>36000</v>
      </c>
      <c r="BV148" s="27">
        <v>36000</v>
      </c>
      <c r="BW148" s="27"/>
      <c r="BX148" s="27">
        <v>36000</v>
      </c>
      <c r="BY148" s="3">
        <f t="shared" si="18"/>
        <v>180000</v>
      </c>
      <c r="BZ148" s="3">
        <f t="shared" si="19"/>
        <v>0</v>
      </c>
    </row>
    <row r="149" spans="1:78" s="61" customFormat="1" ht="14.25" customHeight="1" x14ac:dyDescent="0.3">
      <c r="A149" s="58" t="s">
        <v>390</v>
      </c>
      <c r="B149" s="56" t="s">
        <v>138</v>
      </c>
      <c r="C149" s="56" t="s">
        <v>70</v>
      </c>
      <c r="D149" s="56" t="s">
        <v>71</v>
      </c>
      <c r="E149" s="56" t="s">
        <v>71</v>
      </c>
      <c r="F149" s="57" t="s">
        <v>72</v>
      </c>
      <c r="G149" s="56" t="s">
        <v>73</v>
      </c>
      <c r="H149" s="57" t="s">
        <v>74</v>
      </c>
      <c r="I149" s="56" t="s">
        <v>74</v>
      </c>
      <c r="J149" s="56" t="s">
        <v>75</v>
      </c>
      <c r="K149" s="57" t="s">
        <v>76</v>
      </c>
      <c r="L149" s="58" t="s">
        <v>74</v>
      </c>
      <c r="M149" s="58" t="s">
        <v>74</v>
      </c>
      <c r="N149" s="58" t="s">
        <v>74</v>
      </c>
      <c r="O149" s="58" t="s">
        <v>74</v>
      </c>
      <c r="P149" s="58" t="s">
        <v>74</v>
      </c>
      <c r="Q149" s="56" t="s">
        <v>77</v>
      </c>
      <c r="R149" s="56" t="s">
        <v>78</v>
      </c>
      <c r="S149" s="56" t="s">
        <v>79</v>
      </c>
      <c r="T149" s="56" t="s">
        <v>80</v>
      </c>
      <c r="U149" s="58"/>
      <c r="V149" s="59">
        <v>0.05</v>
      </c>
      <c r="W149" s="59">
        <v>0.08</v>
      </c>
      <c r="X149" s="59">
        <v>0.15</v>
      </c>
      <c r="Y149" s="59">
        <v>0.2</v>
      </c>
      <c r="Z149" s="59">
        <v>0.25</v>
      </c>
      <c r="AA149" s="59">
        <v>0.37</v>
      </c>
      <c r="AB149" s="59">
        <v>0.42</v>
      </c>
      <c r="AC149" s="59">
        <v>0.57999999999999996</v>
      </c>
      <c r="AD149" s="59">
        <v>0.67</v>
      </c>
      <c r="AE149" s="59">
        <v>1</v>
      </c>
      <c r="AF149" s="59"/>
      <c r="AG149" s="64" t="s">
        <v>81</v>
      </c>
      <c r="AH149" s="60" t="s">
        <v>82</v>
      </c>
      <c r="AI149" s="60" t="s">
        <v>370</v>
      </c>
      <c r="AJ149" s="81">
        <f>MIN($AM$60:$AM$119)</f>
        <v>45658</v>
      </c>
      <c r="AK149" s="81">
        <f>MAX($AN$60:$AN$119)</f>
        <v>46022</v>
      </c>
      <c r="AL149" s="56" t="s">
        <v>164</v>
      </c>
      <c r="AM149" s="81" cm="1">
        <f t="array" ref="AM149">DATE(2025,MATCH(TRUE,BM149:BX149&gt;0,0),1)</f>
        <v>45992</v>
      </c>
      <c r="AN149" s="81" cm="1">
        <f t="array" ref="AN149">EOMONTH(DATE(2025,IF(BX149&gt;0,12,MATCH(TRUE,_xlfn._xlws.SORT(BM149:BX149,1,-1)&gt;0,0)),1),0)</f>
        <v>46022</v>
      </c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63"/>
      <c r="BE149" s="63"/>
      <c r="BF149" s="58" t="str">
        <f t="shared" si="17"/>
        <v>53</v>
      </c>
      <c r="BG149" s="58">
        <v>530204</v>
      </c>
      <c r="BH149" s="64" t="s">
        <v>165</v>
      </c>
      <c r="BI149" s="3">
        <v>0</v>
      </c>
      <c r="BJ149" s="74"/>
      <c r="BK149" s="3">
        <v>300</v>
      </c>
      <c r="BL149" s="3">
        <v>300</v>
      </c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>
        <v>300</v>
      </c>
      <c r="BY149" s="3">
        <f t="shared" si="18"/>
        <v>300</v>
      </c>
      <c r="BZ149" s="3">
        <f t="shared" si="19"/>
        <v>0</v>
      </c>
    </row>
    <row r="150" spans="1:78" s="61" customFormat="1" ht="14.25" customHeight="1" x14ac:dyDescent="0.3">
      <c r="A150" s="58" t="s">
        <v>390</v>
      </c>
      <c r="B150" s="56" t="s">
        <v>138</v>
      </c>
      <c r="C150" s="56" t="s">
        <v>70</v>
      </c>
      <c r="D150" s="56" t="s">
        <v>71</v>
      </c>
      <c r="E150" s="56" t="s">
        <v>71</v>
      </c>
      <c r="F150" s="57" t="s">
        <v>72</v>
      </c>
      <c r="G150" s="56" t="s">
        <v>73</v>
      </c>
      <c r="H150" s="57" t="s">
        <v>74</v>
      </c>
      <c r="I150" s="56" t="s">
        <v>74</v>
      </c>
      <c r="J150" s="56" t="s">
        <v>75</v>
      </c>
      <c r="K150" s="57" t="s">
        <v>76</v>
      </c>
      <c r="L150" s="58" t="s">
        <v>74</v>
      </c>
      <c r="M150" s="58" t="s">
        <v>74</v>
      </c>
      <c r="N150" s="58" t="s">
        <v>74</v>
      </c>
      <c r="O150" s="58" t="s">
        <v>74</v>
      </c>
      <c r="P150" s="58" t="s">
        <v>74</v>
      </c>
      <c r="Q150" s="56" t="s">
        <v>77</v>
      </c>
      <c r="R150" s="56" t="s">
        <v>78</v>
      </c>
      <c r="S150" s="56" t="s">
        <v>79</v>
      </c>
      <c r="T150" s="56" t="s">
        <v>80</v>
      </c>
      <c r="U150" s="58"/>
      <c r="V150" s="59">
        <v>0.05</v>
      </c>
      <c r="W150" s="59">
        <v>0.08</v>
      </c>
      <c r="X150" s="59">
        <v>0.15</v>
      </c>
      <c r="Y150" s="59">
        <v>0.2</v>
      </c>
      <c r="Z150" s="59">
        <v>0.25</v>
      </c>
      <c r="AA150" s="59">
        <v>0.37</v>
      </c>
      <c r="AB150" s="59">
        <v>0.42</v>
      </c>
      <c r="AC150" s="59">
        <v>0.57999999999999996</v>
      </c>
      <c r="AD150" s="59">
        <v>0.67</v>
      </c>
      <c r="AE150" s="59">
        <v>1</v>
      </c>
      <c r="AF150" s="59"/>
      <c r="AG150" s="64" t="s">
        <v>81</v>
      </c>
      <c r="AH150" s="60" t="s">
        <v>82</v>
      </c>
      <c r="AI150" s="60" t="s">
        <v>370</v>
      </c>
      <c r="AJ150" s="81">
        <f>MIN($AM$60:$AM$119)</f>
        <v>45658</v>
      </c>
      <c r="AK150" s="81">
        <f>MAX($AN$60:$AN$119)</f>
        <v>46022</v>
      </c>
      <c r="AL150" s="56" t="s">
        <v>164</v>
      </c>
      <c r="AM150" s="81" cm="1">
        <f t="array" ref="AM150">DATE(2025,MATCH(TRUE,BM150:BX150&gt;0,0),1)</f>
        <v>45992</v>
      </c>
      <c r="AN150" s="81" cm="1">
        <f t="array" ref="AN150">EOMONTH(DATE(2025,IF(BX150&gt;0,12,MATCH(TRUE,_xlfn._xlws.SORT(BM150:BX150,1,-1)&gt;0,0)),1),0)</f>
        <v>46022</v>
      </c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63"/>
      <c r="BE150" s="63"/>
      <c r="BF150" s="58" t="str">
        <f t="shared" si="17"/>
        <v>53</v>
      </c>
      <c r="BG150" s="58">
        <v>530204</v>
      </c>
      <c r="BH150" s="64" t="s">
        <v>165</v>
      </c>
      <c r="BI150" s="3">
        <v>0</v>
      </c>
      <c r="BJ150" s="74"/>
      <c r="BK150" s="3">
        <v>180</v>
      </c>
      <c r="BL150" s="3">
        <v>180</v>
      </c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>
        <v>180</v>
      </c>
      <c r="BY150" s="3">
        <f t="shared" si="18"/>
        <v>180</v>
      </c>
      <c r="BZ150" s="3">
        <f t="shared" si="19"/>
        <v>0</v>
      </c>
    </row>
    <row r="151" spans="1:78" s="61" customFormat="1" ht="14.25" customHeight="1" x14ac:dyDescent="0.3">
      <c r="A151" s="58" t="s">
        <v>391</v>
      </c>
      <c r="B151" s="56" t="s">
        <v>180</v>
      </c>
      <c r="C151" s="56" t="s">
        <v>70</v>
      </c>
      <c r="D151" s="56" t="s">
        <v>71</v>
      </c>
      <c r="E151" s="56" t="s">
        <v>71</v>
      </c>
      <c r="F151" s="56" t="s">
        <v>72</v>
      </c>
      <c r="G151" s="56" t="s">
        <v>73</v>
      </c>
      <c r="H151" s="56" t="s">
        <v>74</v>
      </c>
      <c r="I151" s="56" t="s">
        <v>74</v>
      </c>
      <c r="J151" s="56" t="s">
        <v>75</v>
      </c>
      <c r="K151" s="57" t="s">
        <v>174</v>
      </c>
      <c r="L151" s="58" t="s">
        <v>74</v>
      </c>
      <c r="M151" s="58" t="s">
        <v>74</v>
      </c>
      <c r="N151" s="58" t="s">
        <v>74</v>
      </c>
      <c r="O151" s="58" t="s">
        <v>74</v>
      </c>
      <c r="P151" s="58" t="s">
        <v>74</v>
      </c>
      <c r="Q151" s="56" t="s">
        <v>175</v>
      </c>
      <c r="R151" s="56" t="s">
        <v>303</v>
      </c>
      <c r="S151" s="56" t="s">
        <v>176</v>
      </c>
      <c r="T151" s="56" t="s">
        <v>177</v>
      </c>
      <c r="U151" s="59">
        <v>0.95</v>
      </c>
      <c r="V151" s="62">
        <v>0.95</v>
      </c>
      <c r="W151" s="24">
        <v>0.95</v>
      </c>
      <c r="X151" s="24">
        <v>0.95</v>
      </c>
      <c r="Y151" s="24">
        <v>0.95</v>
      </c>
      <c r="Z151" s="24">
        <v>0.95</v>
      </c>
      <c r="AA151" s="24">
        <v>0.95</v>
      </c>
      <c r="AB151" s="24">
        <v>0.95</v>
      </c>
      <c r="AC151" s="24">
        <v>0.95</v>
      </c>
      <c r="AD151" s="24">
        <v>0.95</v>
      </c>
      <c r="AE151" s="24">
        <v>0.95</v>
      </c>
      <c r="AF151" s="24">
        <v>0.95</v>
      </c>
      <c r="AG151" s="78" t="s">
        <v>373</v>
      </c>
      <c r="AH151" s="60" t="s">
        <v>82</v>
      </c>
      <c r="AI151" s="60" t="s">
        <v>184</v>
      </c>
      <c r="AJ151" s="81">
        <f>MIN($AM$174:$AM$179)</f>
        <v>45658</v>
      </c>
      <c r="AK151" s="81">
        <f>MAX($AN$174:$AN$179)</f>
        <v>46022</v>
      </c>
      <c r="AL151" s="64" t="s">
        <v>185</v>
      </c>
      <c r="AM151" s="81" cm="1">
        <f t="array" ref="AM151">DATE(2025,MATCH(TRUE,BM151:BX151&gt;0,0),1)</f>
        <v>45901</v>
      </c>
      <c r="AN151" s="81" cm="1">
        <f t="array" ref="AN151">EOMONTH(DATE(2025,IF(BX151&gt;0,12,MATCH(TRUE,_xlfn._xlws.SORT(BM151:BX151,1,-1)&gt;0,0)),1),0)</f>
        <v>45930</v>
      </c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8" t="str">
        <f t="shared" si="17"/>
        <v>63</v>
      </c>
      <c r="BG151" s="58">
        <v>630204</v>
      </c>
      <c r="BH151" s="64" t="s">
        <v>186</v>
      </c>
      <c r="BI151" s="3">
        <v>0</v>
      </c>
      <c r="BJ151" s="73"/>
      <c r="BK151" s="3">
        <v>4000</v>
      </c>
      <c r="BL151" s="3">
        <f>+BI151+BK151</f>
        <v>4000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4000</v>
      </c>
      <c r="BV151" s="3">
        <v>0</v>
      </c>
      <c r="BW151" s="3">
        <v>0</v>
      </c>
      <c r="BX151" s="3">
        <v>0</v>
      </c>
      <c r="BY151" s="3">
        <f t="shared" si="18"/>
        <v>4000</v>
      </c>
      <c r="BZ151" s="3">
        <f t="shared" si="19"/>
        <v>0</v>
      </c>
    </row>
    <row r="152" spans="1:78" s="61" customFormat="1" ht="14.25" customHeight="1" x14ac:dyDescent="0.3">
      <c r="A152" s="58" t="s">
        <v>393</v>
      </c>
      <c r="B152" s="56" t="s">
        <v>403</v>
      </c>
      <c r="C152" s="56" t="s">
        <v>70</v>
      </c>
      <c r="D152" s="56" t="s">
        <v>71</v>
      </c>
      <c r="E152" s="56" t="s">
        <v>71</v>
      </c>
      <c r="F152" s="56" t="s">
        <v>72</v>
      </c>
      <c r="G152" s="56" t="s">
        <v>73</v>
      </c>
      <c r="H152" s="56" t="s">
        <v>74</v>
      </c>
      <c r="I152" s="56" t="s">
        <v>74</v>
      </c>
      <c r="J152" s="56" t="s">
        <v>75</v>
      </c>
      <c r="K152" s="57" t="s">
        <v>174</v>
      </c>
      <c r="L152" s="58" t="s">
        <v>74</v>
      </c>
      <c r="M152" s="58" t="s">
        <v>74</v>
      </c>
      <c r="N152" s="58" t="s">
        <v>74</v>
      </c>
      <c r="O152" s="58" t="s">
        <v>74</v>
      </c>
      <c r="P152" s="58" t="s">
        <v>74</v>
      </c>
      <c r="Q152" s="56" t="s">
        <v>175</v>
      </c>
      <c r="R152" s="56" t="s">
        <v>303</v>
      </c>
      <c r="S152" s="56" t="s">
        <v>176</v>
      </c>
      <c r="T152" s="56" t="s">
        <v>177</v>
      </c>
      <c r="U152" s="59">
        <v>0.95</v>
      </c>
      <c r="V152" s="62">
        <v>0.95</v>
      </c>
      <c r="W152" s="24">
        <v>0.95</v>
      </c>
      <c r="X152" s="24">
        <v>0.95</v>
      </c>
      <c r="Y152" s="24">
        <v>0.95</v>
      </c>
      <c r="Z152" s="24">
        <v>0.95</v>
      </c>
      <c r="AA152" s="24">
        <v>0.95</v>
      </c>
      <c r="AB152" s="24">
        <v>0.95</v>
      </c>
      <c r="AC152" s="24">
        <v>0.95</v>
      </c>
      <c r="AD152" s="24">
        <v>0.95</v>
      </c>
      <c r="AE152" s="24">
        <v>0.95</v>
      </c>
      <c r="AF152" s="24">
        <v>0.95</v>
      </c>
      <c r="AG152" s="60" t="s">
        <v>373</v>
      </c>
      <c r="AH152" s="60" t="s">
        <v>82</v>
      </c>
      <c r="AI152" s="56" t="s">
        <v>387</v>
      </c>
      <c r="AJ152" s="84">
        <f>MIN(AM148:AM154)</f>
        <v>45748</v>
      </c>
      <c r="AK152" s="84">
        <f>MAX(AN148:AN154)</f>
        <v>46022</v>
      </c>
      <c r="AL152" s="64" t="s">
        <v>195</v>
      </c>
      <c r="AM152" s="81" cm="1">
        <f t="array" ref="AM152">DATE(2025,MATCH(TRUE,BM152:BX152&gt;0,0),1)</f>
        <v>45748</v>
      </c>
      <c r="AN152" s="81" cm="1">
        <f t="array" ref="AN152">EOMONTH(DATE(2025,IF(BX152&gt;0,12,MATCH(TRUE,_xlfn._xlws.SORT(BM152:BX152,1,-1)&gt;0,0)),1),0)</f>
        <v>45777</v>
      </c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8" t="str">
        <f t="shared" si="17"/>
        <v>63</v>
      </c>
      <c r="BG152" s="58">
        <v>630204</v>
      </c>
      <c r="BH152" s="64" t="s">
        <v>186</v>
      </c>
      <c r="BI152" s="3">
        <v>0</v>
      </c>
      <c r="BJ152" s="73"/>
      <c r="BK152" s="3">
        <v>6600</v>
      </c>
      <c r="BL152" s="3">
        <f>+BI152+BK152</f>
        <v>6600</v>
      </c>
      <c r="BM152" s="3"/>
      <c r="BN152" s="3"/>
      <c r="BO152" s="3"/>
      <c r="BP152" s="3">
        <v>6600</v>
      </c>
      <c r="BQ152" s="3"/>
      <c r="BR152" s="3"/>
      <c r="BS152" s="3"/>
      <c r="BT152" s="3"/>
      <c r="BU152" s="3"/>
      <c r="BV152" s="3"/>
      <c r="BW152" s="3"/>
      <c r="BX152" s="3"/>
      <c r="BY152" s="3">
        <f t="shared" si="18"/>
        <v>6600</v>
      </c>
      <c r="BZ152" s="3">
        <f t="shared" si="19"/>
        <v>0</v>
      </c>
    </row>
    <row r="153" spans="1:78" s="61" customFormat="1" ht="14.25" customHeight="1" x14ac:dyDescent="0.3">
      <c r="A153" s="58" t="s">
        <v>389</v>
      </c>
      <c r="B153" s="56" t="s">
        <v>92</v>
      </c>
      <c r="C153" s="56" t="s">
        <v>70</v>
      </c>
      <c r="D153" s="56" t="s">
        <v>71</v>
      </c>
      <c r="E153" s="56" t="s">
        <v>71</v>
      </c>
      <c r="F153" s="57" t="s">
        <v>72</v>
      </c>
      <c r="G153" s="56" t="s">
        <v>73</v>
      </c>
      <c r="H153" s="56" t="s">
        <v>74</v>
      </c>
      <c r="I153" s="56" t="s">
        <v>74</v>
      </c>
      <c r="J153" s="56" t="s">
        <v>75</v>
      </c>
      <c r="K153" s="57" t="s">
        <v>76</v>
      </c>
      <c r="L153" s="58" t="s">
        <v>74</v>
      </c>
      <c r="M153" s="58" t="s">
        <v>74</v>
      </c>
      <c r="N153" s="58" t="s">
        <v>74</v>
      </c>
      <c r="O153" s="58" t="s">
        <v>74</v>
      </c>
      <c r="P153" s="58" t="s">
        <v>74</v>
      </c>
      <c r="Q153" s="56" t="s">
        <v>77</v>
      </c>
      <c r="R153" s="56" t="s">
        <v>78</v>
      </c>
      <c r="S153" s="56" t="s">
        <v>79</v>
      </c>
      <c r="T153" s="56" t="s">
        <v>80</v>
      </c>
      <c r="U153" s="58"/>
      <c r="V153" s="59">
        <v>0.05</v>
      </c>
      <c r="W153" s="59">
        <v>0.08</v>
      </c>
      <c r="X153" s="59">
        <v>0.15</v>
      </c>
      <c r="Y153" s="59">
        <v>0.2</v>
      </c>
      <c r="Z153" s="59">
        <v>0.25</v>
      </c>
      <c r="AA153" s="59">
        <v>0.37</v>
      </c>
      <c r="AB153" s="59">
        <v>0.42</v>
      </c>
      <c r="AC153" s="59">
        <v>0.57999999999999996</v>
      </c>
      <c r="AD153" s="59">
        <v>0.67</v>
      </c>
      <c r="AE153" s="59">
        <v>1</v>
      </c>
      <c r="AF153" s="59"/>
      <c r="AG153" s="64" t="s">
        <v>81</v>
      </c>
      <c r="AH153" s="60" t="s">
        <v>82</v>
      </c>
      <c r="AI153" s="60" t="s">
        <v>371</v>
      </c>
      <c r="AJ153" s="81">
        <f>MIN(AM129:AM169)</f>
        <v>45658</v>
      </c>
      <c r="AK153" s="81">
        <f>MAX(AN129:AN169)</f>
        <v>46022</v>
      </c>
      <c r="AL153" s="64" t="s">
        <v>306</v>
      </c>
      <c r="AM153" s="81" cm="1">
        <f t="array" ref="AM153">DATE(2025,MATCH(TRUE,BM153:BX153&gt;0,0),1)</f>
        <v>45778</v>
      </c>
      <c r="AN153" s="81" cm="1">
        <f t="array" ref="AN153">EOMONTH(DATE(2025,IF(BX153&gt;0,12,MATCH(TRUE,_xlfn._xlws.SORT(BM153:BX153,1,-1)&gt;0,0)),1),0)</f>
        <v>46022</v>
      </c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8" t="str">
        <f t="shared" si="17"/>
        <v>53</v>
      </c>
      <c r="BG153" s="58">
        <v>530105</v>
      </c>
      <c r="BH153" s="64" t="s">
        <v>104</v>
      </c>
      <c r="BI153" s="3">
        <v>0</v>
      </c>
      <c r="BJ153" s="67"/>
      <c r="BK153" s="27">
        <v>48000</v>
      </c>
      <c r="BL153" s="3">
        <v>48000</v>
      </c>
      <c r="BM153" s="27"/>
      <c r="BN153" s="27"/>
      <c r="BO153" s="27"/>
      <c r="BP153" s="27"/>
      <c r="BQ153" s="27">
        <v>6000</v>
      </c>
      <c r="BR153" s="27">
        <v>6000</v>
      </c>
      <c r="BS153" s="27">
        <v>6000</v>
      </c>
      <c r="BT153" s="27">
        <v>6000</v>
      </c>
      <c r="BU153" s="27">
        <v>6000</v>
      </c>
      <c r="BV153" s="27">
        <v>6000</v>
      </c>
      <c r="BW153" s="57">
        <v>6000</v>
      </c>
      <c r="BX153" s="27">
        <v>6000</v>
      </c>
      <c r="BY153" s="3">
        <f t="shared" si="18"/>
        <v>48000</v>
      </c>
      <c r="BZ153" s="3">
        <f t="shared" si="19"/>
        <v>0</v>
      </c>
    </row>
    <row r="154" spans="1:78" s="61" customFormat="1" ht="14.25" customHeight="1" x14ac:dyDescent="0.3">
      <c r="A154" s="58" t="s">
        <v>389</v>
      </c>
      <c r="B154" s="56" t="s">
        <v>92</v>
      </c>
      <c r="C154" s="56" t="s">
        <v>70</v>
      </c>
      <c r="D154" s="56" t="s">
        <v>71</v>
      </c>
      <c r="E154" s="56" t="s">
        <v>71</v>
      </c>
      <c r="F154" s="57" t="s">
        <v>72</v>
      </c>
      <c r="G154" s="56" t="s">
        <v>73</v>
      </c>
      <c r="H154" s="56" t="s">
        <v>74</v>
      </c>
      <c r="I154" s="56" t="s">
        <v>74</v>
      </c>
      <c r="J154" s="56" t="s">
        <v>75</v>
      </c>
      <c r="K154" s="57" t="s">
        <v>76</v>
      </c>
      <c r="L154" s="58" t="s">
        <v>74</v>
      </c>
      <c r="M154" s="58" t="s">
        <v>74</v>
      </c>
      <c r="N154" s="58" t="s">
        <v>74</v>
      </c>
      <c r="O154" s="58" t="s">
        <v>74</v>
      </c>
      <c r="P154" s="58" t="s">
        <v>74</v>
      </c>
      <c r="Q154" s="56" t="s">
        <v>77</v>
      </c>
      <c r="R154" s="56" t="s">
        <v>78</v>
      </c>
      <c r="S154" s="56" t="s">
        <v>79</v>
      </c>
      <c r="T154" s="56" t="s">
        <v>80</v>
      </c>
      <c r="U154" s="58"/>
      <c r="V154" s="59">
        <v>0.05</v>
      </c>
      <c r="W154" s="59">
        <v>0.08</v>
      </c>
      <c r="X154" s="59">
        <v>0.15</v>
      </c>
      <c r="Y154" s="59">
        <v>0.2</v>
      </c>
      <c r="Z154" s="59">
        <v>0.25</v>
      </c>
      <c r="AA154" s="59">
        <v>0.37</v>
      </c>
      <c r="AB154" s="59">
        <v>0.42</v>
      </c>
      <c r="AC154" s="59">
        <v>0.57999999999999996</v>
      </c>
      <c r="AD154" s="59">
        <v>0.67</v>
      </c>
      <c r="AE154" s="59">
        <v>1</v>
      </c>
      <c r="AF154" s="59"/>
      <c r="AG154" s="64" t="s">
        <v>81</v>
      </c>
      <c r="AH154" s="60" t="s">
        <v>82</v>
      </c>
      <c r="AI154" s="60" t="s">
        <v>371</v>
      </c>
      <c r="AJ154" s="81">
        <f>MIN(AM134:AM174)</f>
        <v>45658</v>
      </c>
      <c r="AK154" s="81">
        <f>MAX(AN134:AN174)</f>
        <v>46022</v>
      </c>
      <c r="AL154" s="64" t="s">
        <v>115</v>
      </c>
      <c r="AM154" s="81" cm="1">
        <f t="array" ref="AM154">DATE(2025,MATCH(TRUE,BM154:BX154&gt;0,0),1)</f>
        <v>45962</v>
      </c>
      <c r="AN154" s="81" cm="1">
        <f t="array" ref="AN154">EOMONTH(DATE(2025,IF(BX154&gt;0,12,MATCH(TRUE,_xlfn._xlws.SORT(BM154:BX154,1,-1)&gt;0,0)),1),0)</f>
        <v>45991</v>
      </c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8" t="str">
        <f t="shared" si="17"/>
        <v>53</v>
      </c>
      <c r="BG154" s="58">
        <v>530704</v>
      </c>
      <c r="BH154" s="64" t="s">
        <v>99</v>
      </c>
      <c r="BI154" s="3">
        <v>0</v>
      </c>
      <c r="BJ154" s="67"/>
      <c r="BK154" s="27">
        <v>6600</v>
      </c>
      <c r="BL154" s="3">
        <v>6600</v>
      </c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>
        <v>6600</v>
      </c>
      <c r="BX154" s="27"/>
      <c r="BY154" s="3">
        <f t="shared" si="18"/>
        <v>6600</v>
      </c>
      <c r="BZ154" s="3">
        <f t="shared" si="19"/>
        <v>0</v>
      </c>
    </row>
    <row r="155" spans="1:78" s="61" customFormat="1" ht="14.25" customHeight="1" x14ac:dyDescent="0.3">
      <c r="A155" s="58" t="s">
        <v>389</v>
      </c>
      <c r="B155" s="56" t="s">
        <v>92</v>
      </c>
      <c r="C155" s="56" t="s">
        <v>70</v>
      </c>
      <c r="D155" s="56" t="s">
        <v>71</v>
      </c>
      <c r="E155" s="56" t="s">
        <v>71</v>
      </c>
      <c r="F155" s="57" t="s">
        <v>72</v>
      </c>
      <c r="G155" s="56" t="s">
        <v>73</v>
      </c>
      <c r="H155" s="56" t="s">
        <v>74</v>
      </c>
      <c r="I155" s="56" t="s">
        <v>74</v>
      </c>
      <c r="J155" s="56" t="s">
        <v>75</v>
      </c>
      <c r="K155" s="57" t="s">
        <v>76</v>
      </c>
      <c r="L155" s="58" t="s">
        <v>74</v>
      </c>
      <c r="M155" s="58" t="s">
        <v>74</v>
      </c>
      <c r="N155" s="58" t="s">
        <v>74</v>
      </c>
      <c r="O155" s="58" t="s">
        <v>74</v>
      </c>
      <c r="P155" s="58" t="s">
        <v>74</v>
      </c>
      <c r="Q155" s="56" t="s">
        <v>77</v>
      </c>
      <c r="R155" s="56" t="s">
        <v>78</v>
      </c>
      <c r="S155" s="56" t="s">
        <v>79</v>
      </c>
      <c r="T155" s="56" t="s">
        <v>80</v>
      </c>
      <c r="U155" s="58"/>
      <c r="V155" s="59">
        <v>0.05</v>
      </c>
      <c r="W155" s="59">
        <v>0.08</v>
      </c>
      <c r="X155" s="59">
        <v>0.15</v>
      </c>
      <c r="Y155" s="59">
        <v>0.2</v>
      </c>
      <c r="Z155" s="59">
        <v>0.25</v>
      </c>
      <c r="AA155" s="59">
        <v>0.37</v>
      </c>
      <c r="AB155" s="59">
        <v>0.42</v>
      </c>
      <c r="AC155" s="59">
        <v>0.57999999999999996</v>
      </c>
      <c r="AD155" s="59">
        <v>0.67</v>
      </c>
      <c r="AE155" s="59">
        <v>1</v>
      </c>
      <c r="AF155" s="59"/>
      <c r="AG155" s="64" t="s">
        <v>81</v>
      </c>
      <c r="AH155" s="60" t="s">
        <v>82</v>
      </c>
      <c r="AI155" s="60" t="s">
        <v>371</v>
      </c>
      <c r="AJ155" s="81">
        <f>MIN(AM134:AM174)</f>
        <v>45658</v>
      </c>
      <c r="AK155" s="81">
        <f>MAX(AN134:AN174)</f>
        <v>46022</v>
      </c>
      <c r="AL155" s="64" t="s">
        <v>116</v>
      </c>
      <c r="AM155" s="81" cm="1">
        <f t="array" ref="AM155">DATE(2025,MATCH(TRUE,BM155:BX155&gt;0,0),1)</f>
        <v>45931</v>
      </c>
      <c r="AN155" s="81" cm="1">
        <f t="array" ref="AN155">EOMONTH(DATE(2025,IF(BX155&gt;0,12,MATCH(TRUE,_xlfn._xlws.SORT(BM155:BX155,1,-1)&gt;0,0)),1),0)</f>
        <v>45961</v>
      </c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8" t="str">
        <f t="shared" si="17"/>
        <v>53</v>
      </c>
      <c r="BG155" s="58">
        <v>530704</v>
      </c>
      <c r="BH155" s="64" t="s">
        <v>99</v>
      </c>
      <c r="BI155" s="3">
        <v>0</v>
      </c>
      <c r="BJ155" s="67"/>
      <c r="BK155" s="27">
        <v>1000</v>
      </c>
      <c r="BL155" s="3">
        <v>1000</v>
      </c>
      <c r="BM155" s="27"/>
      <c r="BN155" s="27"/>
      <c r="BO155" s="27"/>
      <c r="BP155" s="27"/>
      <c r="BQ155" s="27"/>
      <c r="BR155" s="27"/>
      <c r="BS155" s="27"/>
      <c r="BT155" s="27"/>
      <c r="BU155" s="27"/>
      <c r="BV155" s="27">
        <v>1000</v>
      </c>
      <c r="BW155" s="27"/>
      <c r="BX155" s="27"/>
      <c r="BY155" s="3">
        <f t="shared" si="18"/>
        <v>1000</v>
      </c>
      <c r="BZ155" s="3">
        <f t="shared" si="19"/>
        <v>0</v>
      </c>
    </row>
    <row r="156" spans="1:78" s="61" customFormat="1" ht="14.25" customHeight="1" x14ac:dyDescent="0.3">
      <c r="A156" s="58" t="s">
        <v>389</v>
      </c>
      <c r="B156" s="56" t="s">
        <v>92</v>
      </c>
      <c r="C156" s="56" t="s">
        <v>70</v>
      </c>
      <c r="D156" s="56" t="s">
        <v>71</v>
      </c>
      <c r="E156" s="56" t="s">
        <v>71</v>
      </c>
      <c r="F156" s="57" t="s">
        <v>72</v>
      </c>
      <c r="G156" s="56" t="s">
        <v>73</v>
      </c>
      <c r="H156" s="56" t="s">
        <v>74</v>
      </c>
      <c r="I156" s="56" t="s">
        <v>74</v>
      </c>
      <c r="J156" s="56" t="s">
        <v>75</v>
      </c>
      <c r="K156" s="57" t="s">
        <v>76</v>
      </c>
      <c r="L156" s="58" t="s">
        <v>74</v>
      </c>
      <c r="M156" s="58" t="s">
        <v>74</v>
      </c>
      <c r="N156" s="58" t="s">
        <v>74</v>
      </c>
      <c r="O156" s="58" t="s">
        <v>74</v>
      </c>
      <c r="P156" s="58" t="s">
        <v>74</v>
      </c>
      <c r="Q156" s="56" t="s">
        <v>77</v>
      </c>
      <c r="R156" s="56" t="s">
        <v>78</v>
      </c>
      <c r="S156" s="56" t="s">
        <v>79</v>
      </c>
      <c r="T156" s="56" t="s">
        <v>80</v>
      </c>
      <c r="U156" s="58"/>
      <c r="V156" s="59">
        <v>0.05</v>
      </c>
      <c r="W156" s="59">
        <v>0.08</v>
      </c>
      <c r="X156" s="59">
        <v>0.15</v>
      </c>
      <c r="Y156" s="59">
        <v>0.2</v>
      </c>
      <c r="Z156" s="59">
        <v>0.25</v>
      </c>
      <c r="AA156" s="59">
        <v>0.37</v>
      </c>
      <c r="AB156" s="59">
        <v>0.42</v>
      </c>
      <c r="AC156" s="59">
        <v>0.57999999999999996</v>
      </c>
      <c r="AD156" s="59">
        <v>0.67</v>
      </c>
      <c r="AE156" s="59">
        <v>1</v>
      </c>
      <c r="AF156" s="59"/>
      <c r="AG156" s="64" t="s">
        <v>81</v>
      </c>
      <c r="AH156" s="60" t="s">
        <v>82</v>
      </c>
      <c r="AI156" s="60" t="s">
        <v>371</v>
      </c>
      <c r="AJ156" s="81">
        <f>MIN(AM149:AM189)</f>
        <v>45658</v>
      </c>
      <c r="AK156" s="81">
        <f>MAX(AN149:AN189)</f>
        <v>46022</v>
      </c>
      <c r="AL156" s="64" t="s">
        <v>100</v>
      </c>
      <c r="AM156" s="81" cm="1">
        <f t="array" ref="AM156">DATE(2025,MATCH(TRUE,BM156:BX156&gt;0,0),1)</f>
        <v>45901</v>
      </c>
      <c r="AN156" s="81" cm="1">
        <f t="array" ref="AN156">EOMONTH(DATE(2025,IF(BX156&gt;0,12,MATCH(TRUE,_xlfn._xlws.SORT(BM156:BX156,1,-1)&gt;0,0)),1),0)</f>
        <v>45930</v>
      </c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8" t="str">
        <f t="shared" si="17"/>
        <v>53</v>
      </c>
      <c r="BG156" s="58">
        <v>530704</v>
      </c>
      <c r="BH156" s="64" t="s">
        <v>99</v>
      </c>
      <c r="BI156" s="3">
        <v>0</v>
      </c>
      <c r="BJ156" s="67"/>
      <c r="BK156" s="27">
        <v>6600</v>
      </c>
      <c r="BL156" s="3">
        <v>6600</v>
      </c>
      <c r="BM156" s="27"/>
      <c r="BN156" s="27"/>
      <c r="BO156" s="27"/>
      <c r="BP156" s="27"/>
      <c r="BQ156" s="27"/>
      <c r="BR156" s="27"/>
      <c r="BS156" s="27"/>
      <c r="BT156" s="27"/>
      <c r="BU156" s="27">
        <v>6600</v>
      </c>
      <c r="BV156" s="27"/>
      <c r="BW156" s="27"/>
      <c r="BX156" s="27"/>
      <c r="BY156" s="3">
        <f t="shared" si="18"/>
        <v>6600</v>
      </c>
      <c r="BZ156" s="3">
        <f t="shared" si="19"/>
        <v>0</v>
      </c>
    </row>
    <row r="157" spans="1:78" s="61" customFormat="1" ht="14.25" customHeight="1" x14ac:dyDescent="0.3">
      <c r="A157" s="58" t="s">
        <v>392</v>
      </c>
      <c r="B157" s="56" t="s">
        <v>190</v>
      </c>
      <c r="C157" s="56" t="s">
        <v>70</v>
      </c>
      <c r="D157" s="56" t="s">
        <v>71</v>
      </c>
      <c r="E157" s="56" t="s">
        <v>71</v>
      </c>
      <c r="F157" s="56" t="s">
        <v>72</v>
      </c>
      <c r="G157" s="56" t="s">
        <v>73</v>
      </c>
      <c r="H157" s="56" t="s">
        <v>74</v>
      </c>
      <c r="I157" s="56" t="s">
        <v>74</v>
      </c>
      <c r="J157" s="56" t="s">
        <v>75</v>
      </c>
      <c r="K157" s="57" t="s">
        <v>174</v>
      </c>
      <c r="L157" s="58" t="s">
        <v>74</v>
      </c>
      <c r="M157" s="58" t="s">
        <v>74</v>
      </c>
      <c r="N157" s="58" t="s">
        <v>74</v>
      </c>
      <c r="O157" s="58" t="s">
        <v>74</v>
      </c>
      <c r="P157" s="58" t="s">
        <v>74</v>
      </c>
      <c r="Q157" s="56" t="s">
        <v>175</v>
      </c>
      <c r="R157" s="56" t="s">
        <v>303</v>
      </c>
      <c r="S157" s="56" t="s">
        <v>176</v>
      </c>
      <c r="T157" s="56" t="s">
        <v>177</v>
      </c>
      <c r="U157" s="59">
        <v>0.95</v>
      </c>
      <c r="V157" s="62">
        <v>0.95</v>
      </c>
      <c r="W157" s="24">
        <v>0.95</v>
      </c>
      <c r="X157" s="24">
        <v>0.95</v>
      </c>
      <c r="Y157" s="24">
        <v>0.95</v>
      </c>
      <c r="Z157" s="24">
        <v>0.95</v>
      </c>
      <c r="AA157" s="24">
        <v>0.95</v>
      </c>
      <c r="AB157" s="24">
        <v>0.95</v>
      </c>
      <c r="AC157" s="24">
        <v>0.95</v>
      </c>
      <c r="AD157" s="24">
        <v>0.95</v>
      </c>
      <c r="AE157" s="24">
        <v>0.95</v>
      </c>
      <c r="AF157" s="24">
        <v>0.95</v>
      </c>
      <c r="AG157" s="78" t="s">
        <v>373</v>
      </c>
      <c r="AH157" s="60" t="s">
        <v>82</v>
      </c>
      <c r="AI157" s="60" t="s">
        <v>184</v>
      </c>
      <c r="AJ157" s="81">
        <f>MIN($AM$174:$AM$179)</f>
        <v>45658</v>
      </c>
      <c r="AK157" s="81">
        <f>MAX($AN$174:$AN$179)</f>
        <v>46022</v>
      </c>
      <c r="AL157" s="64" t="s">
        <v>193</v>
      </c>
      <c r="AM157" s="81" cm="1">
        <f t="array" ref="AM157">DATE(2025,MATCH(TRUE,BM157:BX157&gt;0,0),1)</f>
        <v>45778</v>
      </c>
      <c r="AN157" s="81" cm="1">
        <f t="array" ref="AN157">EOMONTH(DATE(2025,IF(BX157&gt;0,12,MATCH(TRUE,_xlfn._xlws.SORT(BM157:BX157,1,-1)&gt;0,0)),1),0)</f>
        <v>46022</v>
      </c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8" t="str">
        <f t="shared" si="17"/>
        <v>63</v>
      </c>
      <c r="BG157" s="58">
        <v>630207</v>
      </c>
      <c r="BH157" s="64" t="s">
        <v>132</v>
      </c>
      <c r="BI157" s="3">
        <v>0</v>
      </c>
      <c r="BJ157" s="73"/>
      <c r="BK157" s="3">
        <v>30000</v>
      </c>
      <c r="BL157" s="3">
        <f t="shared" ref="BL157:BL167" si="20">+BI157+BK157</f>
        <v>30000</v>
      </c>
      <c r="BM157" s="3"/>
      <c r="BN157" s="3"/>
      <c r="BO157" s="3"/>
      <c r="BP157" s="3"/>
      <c r="BQ157" s="3">
        <v>1963</v>
      </c>
      <c r="BR157" s="3">
        <v>3037</v>
      </c>
      <c r="BS157" s="3">
        <v>3000</v>
      </c>
      <c r="BT157" s="3">
        <v>4000</v>
      </c>
      <c r="BU157" s="3">
        <v>5000</v>
      </c>
      <c r="BV157" s="3">
        <v>5000</v>
      </c>
      <c r="BW157" s="3">
        <v>4000</v>
      </c>
      <c r="BX157" s="3">
        <v>4000</v>
      </c>
      <c r="BY157" s="3">
        <f t="shared" si="18"/>
        <v>30000</v>
      </c>
      <c r="BZ157" s="3">
        <f t="shared" si="19"/>
        <v>0</v>
      </c>
    </row>
    <row r="158" spans="1:78" s="61" customFormat="1" ht="14.25" customHeight="1" x14ac:dyDescent="0.3">
      <c r="A158" s="58" t="s">
        <v>395</v>
      </c>
      <c r="B158" s="56" t="s">
        <v>401</v>
      </c>
      <c r="C158" s="56" t="s">
        <v>70</v>
      </c>
      <c r="D158" s="56" t="s">
        <v>71</v>
      </c>
      <c r="E158" s="56" t="s">
        <v>71</v>
      </c>
      <c r="F158" s="57" t="s">
        <v>72</v>
      </c>
      <c r="G158" s="56" t="s">
        <v>73</v>
      </c>
      <c r="H158" s="56" t="s">
        <v>74</v>
      </c>
      <c r="I158" s="56" t="s">
        <v>74</v>
      </c>
      <c r="J158" s="56" t="s">
        <v>75</v>
      </c>
      <c r="K158" s="57" t="s">
        <v>174</v>
      </c>
      <c r="L158" s="58" t="s">
        <v>74</v>
      </c>
      <c r="M158" s="58" t="s">
        <v>74</v>
      </c>
      <c r="N158" s="58" t="s">
        <v>74</v>
      </c>
      <c r="O158" s="58" t="s">
        <v>74</v>
      </c>
      <c r="P158" s="58" t="s">
        <v>74</v>
      </c>
      <c r="Q158" s="56" t="s">
        <v>175</v>
      </c>
      <c r="R158" s="56" t="s">
        <v>303</v>
      </c>
      <c r="S158" s="56" t="s">
        <v>176</v>
      </c>
      <c r="T158" s="56" t="s">
        <v>177</v>
      </c>
      <c r="U158" s="66">
        <v>0.95</v>
      </c>
      <c r="V158" s="62">
        <v>0.95</v>
      </c>
      <c r="W158" s="24">
        <v>0.95</v>
      </c>
      <c r="X158" s="24">
        <v>0.95</v>
      </c>
      <c r="Y158" s="24">
        <v>0.95</v>
      </c>
      <c r="Z158" s="24">
        <v>0.95</v>
      </c>
      <c r="AA158" s="24">
        <v>0.95</v>
      </c>
      <c r="AB158" s="24">
        <v>0.95</v>
      </c>
      <c r="AC158" s="24">
        <v>0.95</v>
      </c>
      <c r="AD158" s="24">
        <v>0.95</v>
      </c>
      <c r="AE158" s="24">
        <v>0.95</v>
      </c>
      <c r="AF158" s="24">
        <v>0.95</v>
      </c>
      <c r="AG158" s="78" t="s">
        <v>373</v>
      </c>
      <c r="AH158" s="60" t="s">
        <v>82</v>
      </c>
      <c r="AI158" s="60" t="s">
        <v>184</v>
      </c>
      <c r="AJ158" s="81">
        <f>MIN($AM$174:$AM$179)</f>
        <v>45658</v>
      </c>
      <c r="AK158" s="81">
        <f>MAX($AN$174:$AN$179)</f>
        <v>46022</v>
      </c>
      <c r="AL158" s="64" t="s">
        <v>204</v>
      </c>
      <c r="AM158" s="81" cm="1">
        <f t="array" ref="AM158">DATE(2025,MATCH(TRUE,BM158:BX158&gt;0,0),1)</f>
        <v>45778</v>
      </c>
      <c r="AN158" s="81" cm="1">
        <f t="array" ref="AN158">EOMONTH(DATE(2025,IF(BX158&gt;0,12,MATCH(TRUE,_xlfn._xlws.SORT(BM158:BX158,1,-1)&gt;0,0)),1),0)</f>
        <v>46022</v>
      </c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8" t="str">
        <f t="shared" si="17"/>
        <v>63</v>
      </c>
      <c r="BG158" s="58">
        <v>630207</v>
      </c>
      <c r="BH158" s="64" t="s">
        <v>132</v>
      </c>
      <c r="BI158" s="3">
        <v>0</v>
      </c>
      <c r="BJ158" s="67"/>
      <c r="BK158" s="27">
        <v>100000</v>
      </c>
      <c r="BL158" s="3">
        <f t="shared" si="20"/>
        <v>100000</v>
      </c>
      <c r="BM158" s="27"/>
      <c r="BN158" s="27"/>
      <c r="BO158" s="27"/>
      <c r="BP158" s="27"/>
      <c r="BQ158" s="27">
        <v>12500</v>
      </c>
      <c r="BR158" s="27">
        <v>12500</v>
      </c>
      <c r="BS158" s="27">
        <v>12500</v>
      </c>
      <c r="BT158" s="27">
        <v>12500</v>
      </c>
      <c r="BU158" s="27">
        <v>12500</v>
      </c>
      <c r="BV158" s="27">
        <v>12500</v>
      </c>
      <c r="BW158" s="27">
        <v>12500</v>
      </c>
      <c r="BX158" s="27">
        <v>12500</v>
      </c>
      <c r="BY158" s="3">
        <f t="shared" si="18"/>
        <v>100000</v>
      </c>
      <c r="BZ158" s="3">
        <f t="shared" si="19"/>
        <v>0</v>
      </c>
    </row>
    <row r="159" spans="1:78" s="61" customFormat="1" ht="14.25" customHeight="1" x14ac:dyDescent="0.3">
      <c r="A159" s="58" t="s">
        <v>394</v>
      </c>
      <c r="B159" s="56" t="s">
        <v>203</v>
      </c>
      <c r="C159" s="56" t="s">
        <v>70</v>
      </c>
      <c r="D159" s="56" t="s">
        <v>71</v>
      </c>
      <c r="E159" s="56" t="s">
        <v>71</v>
      </c>
      <c r="F159" s="57" t="s">
        <v>72</v>
      </c>
      <c r="G159" s="56" t="s">
        <v>73</v>
      </c>
      <c r="H159" s="56" t="s">
        <v>74</v>
      </c>
      <c r="I159" s="56" t="s">
        <v>74</v>
      </c>
      <c r="J159" s="56" t="s">
        <v>75</v>
      </c>
      <c r="K159" s="57" t="s">
        <v>174</v>
      </c>
      <c r="L159" s="58" t="s">
        <v>74</v>
      </c>
      <c r="M159" s="58" t="s">
        <v>74</v>
      </c>
      <c r="N159" s="58" t="s">
        <v>74</v>
      </c>
      <c r="O159" s="58" t="s">
        <v>74</v>
      </c>
      <c r="P159" s="58" t="s">
        <v>74</v>
      </c>
      <c r="Q159" s="56" t="s">
        <v>175</v>
      </c>
      <c r="R159" s="56" t="s">
        <v>303</v>
      </c>
      <c r="S159" s="56" t="s">
        <v>176</v>
      </c>
      <c r="T159" s="56" t="s">
        <v>177</v>
      </c>
      <c r="U159" s="66">
        <v>0.95</v>
      </c>
      <c r="V159" s="62">
        <v>0.95</v>
      </c>
      <c r="W159" s="24">
        <v>0.95</v>
      </c>
      <c r="X159" s="24">
        <v>0.95</v>
      </c>
      <c r="Y159" s="24">
        <v>0.95</v>
      </c>
      <c r="Z159" s="24">
        <v>0.95</v>
      </c>
      <c r="AA159" s="24">
        <v>0.95</v>
      </c>
      <c r="AB159" s="24">
        <v>0.95</v>
      </c>
      <c r="AC159" s="24">
        <v>0.95</v>
      </c>
      <c r="AD159" s="24">
        <v>0.95</v>
      </c>
      <c r="AE159" s="24">
        <v>0.95</v>
      </c>
      <c r="AF159" s="24">
        <v>0.95</v>
      </c>
      <c r="AG159" s="78" t="s">
        <v>373</v>
      </c>
      <c r="AH159" s="60" t="s">
        <v>82</v>
      </c>
      <c r="AI159" s="60" t="s">
        <v>184</v>
      </c>
      <c r="AJ159" s="81">
        <f>MIN($AM$174:$AM$179)</f>
        <v>45658</v>
      </c>
      <c r="AK159" s="81">
        <f>MAX($AN$174:$AN$179)</f>
        <v>46022</v>
      </c>
      <c r="AL159" s="64" t="s">
        <v>204</v>
      </c>
      <c r="AM159" s="81" cm="1">
        <f t="array" ref="AM159">DATE(2025,MATCH(TRUE,BM159:BX159&gt;0,0),1)</f>
        <v>45778</v>
      </c>
      <c r="AN159" s="81" cm="1">
        <f t="array" ref="AN159">EOMONTH(DATE(2025,IF(BX159&gt;0,12,MATCH(TRUE,_xlfn._xlws.SORT(BM159:BX159,1,-1)&gt;0,0)),1),0)</f>
        <v>46022</v>
      </c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8" t="str">
        <f t="shared" si="17"/>
        <v>63</v>
      </c>
      <c r="BG159" s="58">
        <v>630207</v>
      </c>
      <c r="BH159" s="64" t="s">
        <v>132</v>
      </c>
      <c r="BI159" s="3">
        <v>0</v>
      </c>
      <c r="BJ159" s="67"/>
      <c r="BK159" s="27">
        <v>100000</v>
      </c>
      <c r="BL159" s="3">
        <f t="shared" si="20"/>
        <v>100000</v>
      </c>
      <c r="BM159" s="27">
        <v>0</v>
      </c>
      <c r="BN159" s="27">
        <v>0</v>
      </c>
      <c r="BO159" s="27">
        <v>0</v>
      </c>
      <c r="BP159" s="27">
        <v>0</v>
      </c>
      <c r="BQ159" s="27">
        <v>12500</v>
      </c>
      <c r="BR159" s="27">
        <v>12500</v>
      </c>
      <c r="BS159" s="27">
        <v>12500</v>
      </c>
      <c r="BT159" s="27">
        <v>12500</v>
      </c>
      <c r="BU159" s="27">
        <v>12500</v>
      </c>
      <c r="BV159" s="27">
        <v>12500</v>
      </c>
      <c r="BW159" s="27">
        <v>12500</v>
      </c>
      <c r="BX159" s="27">
        <v>12500</v>
      </c>
      <c r="BY159" s="3">
        <f t="shared" si="18"/>
        <v>100000</v>
      </c>
      <c r="BZ159" s="3">
        <f t="shared" si="19"/>
        <v>0</v>
      </c>
    </row>
    <row r="160" spans="1:78" s="61" customFormat="1" ht="14.25" customHeight="1" x14ac:dyDescent="0.2">
      <c r="A160" s="58" t="s">
        <v>392</v>
      </c>
      <c r="B160" s="56" t="s">
        <v>190</v>
      </c>
      <c r="C160" s="56" t="s">
        <v>70</v>
      </c>
      <c r="D160" s="56" t="s">
        <v>71</v>
      </c>
      <c r="E160" s="56" t="s">
        <v>71</v>
      </c>
      <c r="F160" s="56" t="s">
        <v>262</v>
      </c>
      <c r="G160" s="56" t="s">
        <v>263</v>
      </c>
      <c r="H160" s="56" t="s">
        <v>264</v>
      </c>
      <c r="I160" s="56" t="s">
        <v>265</v>
      </c>
      <c r="J160" s="56" t="s">
        <v>266</v>
      </c>
      <c r="K160" s="57" t="s">
        <v>267</v>
      </c>
      <c r="L160" s="56" t="s">
        <v>268</v>
      </c>
      <c r="M160" s="58">
        <v>1</v>
      </c>
      <c r="N160" s="58" t="s">
        <v>269</v>
      </c>
      <c r="O160" s="58" t="s">
        <v>270</v>
      </c>
      <c r="P160" s="58" t="s">
        <v>279</v>
      </c>
      <c r="Q160" s="79" t="s">
        <v>280</v>
      </c>
      <c r="R160" s="79" t="s">
        <v>281</v>
      </c>
      <c r="S160" s="56" t="s">
        <v>282</v>
      </c>
      <c r="T160" s="56" t="s">
        <v>80</v>
      </c>
      <c r="U160" s="25" t="s">
        <v>283</v>
      </c>
      <c r="V160" s="25" t="s">
        <v>283</v>
      </c>
      <c r="W160" s="87">
        <v>1</v>
      </c>
      <c r="X160" s="87">
        <v>3</v>
      </c>
      <c r="Y160" s="87">
        <v>4</v>
      </c>
      <c r="Z160" s="87">
        <v>4</v>
      </c>
      <c r="AA160" s="87">
        <v>6</v>
      </c>
      <c r="AB160" s="87">
        <v>7</v>
      </c>
      <c r="AC160" s="87">
        <v>7</v>
      </c>
      <c r="AD160" s="87">
        <v>9</v>
      </c>
      <c r="AE160" s="87">
        <v>10</v>
      </c>
      <c r="AF160" s="87">
        <v>11</v>
      </c>
      <c r="AG160" s="64" t="s">
        <v>304</v>
      </c>
      <c r="AH160" s="60" t="s">
        <v>82</v>
      </c>
      <c r="AI160" s="80" t="s">
        <v>385</v>
      </c>
      <c r="AJ160" s="81">
        <f>MIN($AM$155:$AM$159)</f>
        <v>45778</v>
      </c>
      <c r="AK160" s="81">
        <f>MAX($AN$155:$AN$159)</f>
        <v>46022</v>
      </c>
      <c r="AL160" s="64" t="s">
        <v>299</v>
      </c>
      <c r="AM160" s="81" cm="1">
        <f t="array" ref="AM160">DATE(2025,MATCH(TRUE,BM160:BX160&gt;0,0),1)</f>
        <v>45809</v>
      </c>
      <c r="AN160" s="81" cm="1">
        <f t="array" ref="AN160">EOMONTH(DATE(2025,IF(BX160&gt;0,12,MATCH(TRUE,_xlfn._xlws.SORT(BM160:BX160,1,-1)&gt;0,0)),1),0)</f>
        <v>45838</v>
      </c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8" t="str">
        <f t="shared" si="17"/>
        <v>73</v>
      </c>
      <c r="BG160" s="58">
        <v>730249</v>
      </c>
      <c r="BH160" s="64" t="s">
        <v>296</v>
      </c>
      <c r="BI160" s="3">
        <v>25000</v>
      </c>
      <c r="BJ160" s="73"/>
      <c r="BK160" s="73">
        <v>0</v>
      </c>
      <c r="BL160" s="3">
        <f t="shared" si="20"/>
        <v>25000</v>
      </c>
      <c r="BM160" s="3"/>
      <c r="BN160" s="3"/>
      <c r="BO160" s="3"/>
      <c r="BP160" s="3"/>
      <c r="BQ160" s="3"/>
      <c r="BR160" s="3">
        <v>5000</v>
      </c>
      <c r="BS160" s="3"/>
      <c r="BT160" s="3">
        <v>5000</v>
      </c>
      <c r="BU160" s="3"/>
      <c r="BV160" s="3"/>
      <c r="BW160" s="3">
        <v>15000</v>
      </c>
      <c r="BX160" s="3"/>
      <c r="BY160" s="3">
        <f t="shared" si="18"/>
        <v>25000</v>
      </c>
      <c r="BZ160" s="3">
        <f t="shared" si="19"/>
        <v>0</v>
      </c>
    </row>
    <row r="161" spans="1:78" s="61" customFormat="1" ht="14.25" customHeight="1" x14ac:dyDescent="0.2">
      <c r="A161" s="58" t="s">
        <v>394</v>
      </c>
      <c r="B161" s="56" t="s">
        <v>203</v>
      </c>
      <c r="C161" s="56" t="s">
        <v>70</v>
      </c>
      <c r="D161" s="56" t="s">
        <v>71</v>
      </c>
      <c r="E161" s="56" t="s">
        <v>71</v>
      </c>
      <c r="F161" s="57" t="s">
        <v>262</v>
      </c>
      <c r="G161" s="56" t="s">
        <v>263</v>
      </c>
      <c r="H161" s="56" t="s">
        <v>264</v>
      </c>
      <c r="I161" s="56" t="s">
        <v>265</v>
      </c>
      <c r="J161" s="56" t="s">
        <v>266</v>
      </c>
      <c r="K161" s="57" t="s">
        <v>267</v>
      </c>
      <c r="L161" s="56" t="s">
        <v>268</v>
      </c>
      <c r="M161" s="58">
        <v>1</v>
      </c>
      <c r="N161" s="58" t="s">
        <v>269</v>
      </c>
      <c r="O161" s="58" t="s">
        <v>270</v>
      </c>
      <c r="P161" s="58" t="s">
        <v>279</v>
      </c>
      <c r="Q161" s="79" t="s">
        <v>280</v>
      </c>
      <c r="R161" s="79" t="s">
        <v>281</v>
      </c>
      <c r="S161" s="56" t="s">
        <v>282</v>
      </c>
      <c r="T161" s="56" t="s">
        <v>80</v>
      </c>
      <c r="U161" s="25" t="s">
        <v>283</v>
      </c>
      <c r="V161" s="25" t="s">
        <v>283</v>
      </c>
      <c r="W161" s="87">
        <v>1</v>
      </c>
      <c r="X161" s="87">
        <v>3</v>
      </c>
      <c r="Y161" s="87">
        <v>4</v>
      </c>
      <c r="Z161" s="87">
        <v>4</v>
      </c>
      <c r="AA161" s="87">
        <v>6</v>
      </c>
      <c r="AB161" s="87">
        <v>7</v>
      </c>
      <c r="AC161" s="87">
        <v>7</v>
      </c>
      <c r="AD161" s="87">
        <v>9</v>
      </c>
      <c r="AE161" s="87">
        <v>10</v>
      </c>
      <c r="AF161" s="87">
        <v>11</v>
      </c>
      <c r="AG161" s="64" t="s">
        <v>304</v>
      </c>
      <c r="AH161" s="60" t="s">
        <v>82</v>
      </c>
      <c r="AI161" s="80" t="s">
        <v>385</v>
      </c>
      <c r="AJ161" s="81">
        <f>MIN($AM$155:$AM$159)</f>
        <v>45778</v>
      </c>
      <c r="AK161" s="81">
        <f>MAX($AN$155:$AN$159)</f>
        <v>46022</v>
      </c>
      <c r="AL161" s="64" t="s">
        <v>301</v>
      </c>
      <c r="AM161" s="81" cm="1">
        <f t="array" ref="AM161">DATE(2025,MATCH(TRUE,BM161:BX161&gt;0,0),1)</f>
        <v>45901</v>
      </c>
      <c r="AN161" s="81" cm="1">
        <f t="array" ref="AN161">EOMONTH(DATE(2025,IF(BX161&gt;0,12,MATCH(TRUE,_xlfn._xlws.SORT(BM161:BX161,1,-1)&gt;0,0)),1),0)</f>
        <v>45930</v>
      </c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8" t="str">
        <f t="shared" si="17"/>
        <v>73</v>
      </c>
      <c r="BG161" s="58">
        <v>730249</v>
      </c>
      <c r="BH161" s="64" t="s">
        <v>296</v>
      </c>
      <c r="BI161" s="3">
        <v>350000</v>
      </c>
      <c r="BJ161" s="67"/>
      <c r="BK161" s="67">
        <v>0</v>
      </c>
      <c r="BL161" s="3">
        <f t="shared" si="20"/>
        <v>350000</v>
      </c>
      <c r="BM161" s="27">
        <v>0</v>
      </c>
      <c r="BN161" s="27">
        <v>0</v>
      </c>
      <c r="BO161" s="27">
        <v>0</v>
      </c>
      <c r="BP161" s="27">
        <v>0</v>
      </c>
      <c r="BQ161" s="27">
        <v>0</v>
      </c>
      <c r="BR161" s="27">
        <v>0</v>
      </c>
      <c r="BS161" s="27">
        <v>0</v>
      </c>
      <c r="BT161" s="27">
        <v>0</v>
      </c>
      <c r="BU161" s="27">
        <v>350000</v>
      </c>
      <c r="BV161" s="27">
        <v>0</v>
      </c>
      <c r="BW161" s="27">
        <v>0</v>
      </c>
      <c r="BX161" s="27">
        <v>0</v>
      </c>
      <c r="BY161" s="3">
        <f t="shared" si="18"/>
        <v>350000</v>
      </c>
      <c r="BZ161" s="3">
        <f t="shared" si="19"/>
        <v>0</v>
      </c>
    </row>
    <row r="162" spans="1:78" s="61" customFormat="1" ht="14.25" customHeight="1" x14ac:dyDescent="0.2">
      <c r="A162" s="58" t="s">
        <v>392</v>
      </c>
      <c r="B162" s="56" t="s">
        <v>190</v>
      </c>
      <c r="C162" s="56" t="s">
        <v>70</v>
      </c>
      <c r="D162" s="56" t="s">
        <v>71</v>
      </c>
      <c r="E162" s="56" t="s">
        <v>71</v>
      </c>
      <c r="F162" s="56" t="s">
        <v>262</v>
      </c>
      <c r="G162" s="56" t="s">
        <v>263</v>
      </c>
      <c r="H162" s="56" t="s">
        <v>264</v>
      </c>
      <c r="I162" s="56" t="s">
        <v>265</v>
      </c>
      <c r="J162" s="56" t="s">
        <v>266</v>
      </c>
      <c r="K162" s="57" t="s">
        <v>267</v>
      </c>
      <c r="L162" s="56" t="s">
        <v>268</v>
      </c>
      <c r="M162" s="58">
        <v>1</v>
      </c>
      <c r="N162" s="58" t="s">
        <v>269</v>
      </c>
      <c r="O162" s="58" t="s">
        <v>270</v>
      </c>
      <c r="P162" s="58" t="s">
        <v>279</v>
      </c>
      <c r="Q162" s="79" t="s">
        <v>280</v>
      </c>
      <c r="R162" s="79" t="s">
        <v>281</v>
      </c>
      <c r="S162" s="56" t="s">
        <v>282</v>
      </c>
      <c r="T162" s="56" t="s">
        <v>80</v>
      </c>
      <c r="U162" s="25" t="s">
        <v>283</v>
      </c>
      <c r="V162" s="25" t="s">
        <v>283</v>
      </c>
      <c r="W162" s="87">
        <v>1</v>
      </c>
      <c r="X162" s="87">
        <v>3</v>
      </c>
      <c r="Y162" s="87">
        <v>4</v>
      </c>
      <c r="Z162" s="87">
        <v>4</v>
      </c>
      <c r="AA162" s="87">
        <v>6</v>
      </c>
      <c r="AB162" s="87">
        <v>7</v>
      </c>
      <c r="AC162" s="87">
        <v>7</v>
      </c>
      <c r="AD162" s="87">
        <v>9</v>
      </c>
      <c r="AE162" s="87">
        <v>10</v>
      </c>
      <c r="AF162" s="87">
        <v>11</v>
      </c>
      <c r="AG162" s="64" t="s">
        <v>304</v>
      </c>
      <c r="AH162" s="60" t="s">
        <v>82</v>
      </c>
      <c r="AI162" s="80" t="s">
        <v>297</v>
      </c>
      <c r="AJ162" s="84">
        <f>MIN(AM162)</f>
        <v>45809</v>
      </c>
      <c r="AK162" s="84">
        <f>MAX(AN162)</f>
        <v>45838</v>
      </c>
      <c r="AL162" s="64" t="s">
        <v>298</v>
      </c>
      <c r="AM162" s="81" cm="1">
        <f t="array" ref="AM162">DATE(2025,MATCH(TRUE,BM162:BX162&gt;0,0),1)</f>
        <v>45809</v>
      </c>
      <c r="AN162" s="81" cm="1">
        <f t="array" ref="AN162">EOMONTH(DATE(2025,IF(BX162&gt;0,12,MATCH(TRUE,_xlfn._xlws.SORT(BM162:BX162,1,-1)&gt;0,0)),1),0)</f>
        <v>45838</v>
      </c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8" t="str">
        <f t="shared" si="17"/>
        <v>73</v>
      </c>
      <c r="BG162" s="58">
        <v>730249</v>
      </c>
      <c r="BH162" s="64" t="s">
        <v>296</v>
      </c>
      <c r="BI162" s="3">
        <v>170000</v>
      </c>
      <c r="BJ162" s="73"/>
      <c r="BK162" s="3">
        <v>0</v>
      </c>
      <c r="BL162" s="3">
        <f t="shared" si="20"/>
        <v>170000</v>
      </c>
      <c r="BM162" s="3"/>
      <c r="BN162" s="3"/>
      <c r="BO162" s="3"/>
      <c r="BP162" s="3"/>
      <c r="BQ162" s="3"/>
      <c r="BR162" s="3">
        <v>70000</v>
      </c>
      <c r="BS162" s="3"/>
      <c r="BT162" s="3"/>
      <c r="BU162" s="3"/>
      <c r="BV162" s="3"/>
      <c r="BW162" s="3">
        <v>100000</v>
      </c>
      <c r="BX162" s="3"/>
      <c r="BY162" s="3">
        <f t="shared" si="18"/>
        <v>170000</v>
      </c>
      <c r="BZ162" s="3">
        <f t="shared" si="19"/>
        <v>0</v>
      </c>
    </row>
    <row r="163" spans="1:78" s="61" customFormat="1" ht="14.25" customHeight="1" x14ac:dyDescent="0.3">
      <c r="A163" s="58" t="s">
        <v>394</v>
      </c>
      <c r="B163" s="56" t="s">
        <v>203</v>
      </c>
      <c r="C163" s="56" t="s">
        <v>70</v>
      </c>
      <c r="D163" s="56" t="s">
        <v>71</v>
      </c>
      <c r="E163" s="56" t="s">
        <v>71</v>
      </c>
      <c r="F163" s="57" t="s">
        <v>262</v>
      </c>
      <c r="G163" s="56" t="s">
        <v>263</v>
      </c>
      <c r="H163" s="56" t="s">
        <v>264</v>
      </c>
      <c r="I163" s="56" t="s">
        <v>265</v>
      </c>
      <c r="J163" s="56" t="s">
        <v>266</v>
      </c>
      <c r="K163" s="57" t="s">
        <v>267</v>
      </c>
      <c r="L163" s="56" t="s">
        <v>268</v>
      </c>
      <c r="M163" s="58">
        <v>1</v>
      </c>
      <c r="N163" s="58" t="s">
        <v>269</v>
      </c>
      <c r="O163" s="58" t="s">
        <v>270</v>
      </c>
      <c r="P163" s="79" t="s">
        <v>290</v>
      </c>
      <c r="Q163" s="79" t="s">
        <v>291</v>
      </c>
      <c r="R163" s="79" t="s">
        <v>292</v>
      </c>
      <c r="S163" s="79" t="s">
        <v>293</v>
      </c>
      <c r="T163" s="57" t="s">
        <v>80</v>
      </c>
      <c r="U163" s="69"/>
      <c r="V163" s="69"/>
      <c r="W163" s="89"/>
      <c r="X163" s="89">
        <v>1</v>
      </c>
      <c r="Y163" s="89">
        <v>2</v>
      </c>
      <c r="Z163" s="89">
        <v>2</v>
      </c>
      <c r="AA163" s="89">
        <v>3</v>
      </c>
      <c r="AB163" s="89">
        <v>4</v>
      </c>
      <c r="AC163" s="89">
        <v>5</v>
      </c>
      <c r="AD163" s="89">
        <v>5</v>
      </c>
      <c r="AE163" s="89">
        <v>6</v>
      </c>
      <c r="AF163" s="89">
        <v>7</v>
      </c>
      <c r="AG163" s="64" t="s">
        <v>383</v>
      </c>
      <c r="AH163" s="60" t="s">
        <v>82</v>
      </c>
      <c r="AI163" s="64" t="s">
        <v>384</v>
      </c>
      <c r="AJ163" s="84">
        <f>MIN(AM161:AM163)</f>
        <v>45748</v>
      </c>
      <c r="AK163" s="84">
        <f>MAX(AN161:AN163)</f>
        <v>45930</v>
      </c>
      <c r="AL163" s="64" t="s">
        <v>295</v>
      </c>
      <c r="AM163" s="81" cm="1">
        <f t="array" ref="AM163">DATE(2025,MATCH(TRUE,BM163:BX163&gt;0,0),1)</f>
        <v>45748</v>
      </c>
      <c r="AN163" s="81" cm="1">
        <f t="array" ref="AN163">EOMONTH(DATE(2025,IF(BX163&gt;0,12,MATCH(TRUE,_xlfn._xlws.SORT(BM163:BX163,1,-1)&gt;0,0)),1),0)</f>
        <v>45777</v>
      </c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8" t="str">
        <f t="shared" si="17"/>
        <v>73</v>
      </c>
      <c r="BG163" s="58">
        <v>730207</v>
      </c>
      <c r="BH163" s="64" t="s">
        <v>296</v>
      </c>
      <c r="BI163" s="27">
        <v>350000</v>
      </c>
      <c r="BJ163" s="67"/>
      <c r="BK163" s="27">
        <v>0</v>
      </c>
      <c r="BL163" s="3">
        <f t="shared" si="20"/>
        <v>350000</v>
      </c>
      <c r="BM163" s="27">
        <v>0</v>
      </c>
      <c r="BN163" s="27">
        <v>0</v>
      </c>
      <c r="BO163" s="27"/>
      <c r="BP163" s="27">
        <v>57500</v>
      </c>
      <c r="BQ163" s="27">
        <v>90000</v>
      </c>
      <c r="BR163" s="27">
        <v>57500</v>
      </c>
      <c r="BS163" s="27">
        <v>57500</v>
      </c>
      <c r="BT163" s="27">
        <v>57500</v>
      </c>
      <c r="BU163" s="27">
        <v>30000</v>
      </c>
      <c r="BV163" s="27"/>
      <c r="BW163" s="27"/>
      <c r="BX163" s="27"/>
      <c r="BY163" s="3">
        <f t="shared" si="18"/>
        <v>350000</v>
      </c>
      <c r="BZ163" s="3">
        <f t="shared" si="19"/>
        <v>0</v>
      </c>
    </row>
    <row r="164" spans="1:78" s="61" customFormat="1" ht="14.25" customHeight="1" x14ac:dyDescent="0.3">
      <c r="A164" s="58" t="s">
        <v>394</v>
      </c>
      <c r="B164" s="56" t="s">
        <v>203</v>
      </c>
      <c r="C164" s="56" t="s">
        <v>70</v>
      </c>
      <c r="D164" s="56" t="s">
        <v>71</v>
      </c>
      <c r="E164" s="56" t="s">
        <v>71</v>
      </c>
      <c r="F164" s="57" t="s">
        <v>72</v>
      </c>
      <c r="G164" s="56" t="s">
        <v>73</v>
      </c>
      <c r="H164" s="56" t="s">
        <v>74</v>
      </c>
      <c r="I164" s="56" t="s">
        <v>74</v>
      </c>
      <c r="J164" s="56" t="s">
        <v>75</v>
      </c>
      <c r="K164" s="57" t="s">
        <v>174</v>
      </c>
      <c r="L164" s="58" t="s">
        <v>74</v>
      </c>
      <c r="M164" s="58" t="s">
        <v>74</v>
      </c>
      <c r="N164" s="58" t="s">
        <v>74</v>
      </c>
      <c r="O164" s="58" t="s">
        <v>74</v>
      </c>
      <c r="P164" s="58" t="s">
        <v>74</v>
      </c>
      <c r="Q164" s="56" t="s">
        <v>175</v>
      </c>
      <c r="R164" s="56" t="s">
        <v>303</v>
      </c>
      <c r="S164" s="56" t="s">
        <v>176</v>
      </c>
      <c r="T164" s="56" t="s">
        <v>177</v>
      </c>
      <c r="U164" s="66">
        <v>0.95</v>
      </c>
      <c r="V164" s="62">
        <v>0.95</v>
      </c>
      <c r="W164" s="24">
        <v>0.95</v>
      </c>
      <c r="X164" s="24">
        <v>0.95</v>
      </c>
      <c r="Y164" s="24">
        <v>0.95</v>
      </c>
      <c r="Z164" s="24">
        <v>0.95</v>
      </c>
      <c r="AA164" s="24">
        <v>0.95</v>
      </c>
      <c r="AB164" s="24">
        <v>0.95</v>
      </c>
      <c r="AC164" s="24">
        <v>0.95</v>
      </c>
      <c r="AD164" s="24">
        <v>0.95</v>
      </c>
      <c r="AE164" s="24">
        <v>0.95</v>
      </c>
      <c r="AF164" s="24">
        <v>0.95</v>
      </c>
      <c r="AG164" s="60" t="s">
        <v>373</v>
      </c>
      <c r="AH164" s="60" t="s">
        <v>82</v>
      </c>
      <c r="AI164" s="56" t="s">
        <v>387</v>
      </c>
      <c r="AJ164" s="84">
        <f>MIN(AM164:AM170)</f>
        <v>45658</v>
      </c>
      <c r="AK164" s="84">
        <f>MAX(AN164:AN170)</f>
        <v>46022</v>
      </c>
      <c r="AL164" s="64" t="s">
        <v>191</v>
      </c>
      <c r="AM164" s="81" cm="1">
        <f t="array" ref="AM164">DATE(2025,MATCH(TRUE,BM164:BX164&gt;0,0),1)</f>
        <v>45689</v>
      </c>
      <c r="AN164" s="81" cm="1">
        <f t="array" ref="AN164">EOMONTH(DATE(2025,IF(BX164&gt;0,12,MATCH(TRUE,_xlfn._xlws.SORT(BM164:BX164,1,-1)&gt;0,0)),1),0)</f>
        <v>45716</v>
      </c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8" t="str">
        <f t="shared" si="17"/>
        <v>53</v>
      </c>
      <c r="BG164" s="58">
        <v>530207</v>
      </c>
      <c r="BH164" s="64" t="s">
        <v>132</v>
      </c>
      <c r="BI164" s="3">
        <v>0</v>
      </c>
      <c r="BJ164" s="67"/>
      <c r="BK164" s="27">
        <v>293975</v>
      </c>
      <c r="BL164" s="3">
        <f t="shared" si="20"/>
        <v>293975</v>
      </c>
      <c r="BM164" s="42"/>
      <c r="BN164" s="27">
        <v>6361.36</v>
      </c>
      <c r="BO164" s="27">
        <v>15161.36</v>
      </c>
      <c r="BP164" s="27">
        <v>6361.36</v>
      </c>
      <c r="BQ164" s="27">
        <v>10661.36</v>
      </c>
      <c r="BR164" s="27">
        <v>85022.01</v>
      </c>
      <c r="BS164" s="27">
        <v>13659.36</v>
      </c>
      <c r="BT164" s="27">
        <v>6361.36</v>
      </c>
      <c r="BU164" s="27">
        <v>24361.360000000001</v>
      </c>
      <c r="BV164" s="27">
        <v>92193.62</v>
      </c>
      <c r="BW164" s="27">
        <v>33831.85</v>
      </c>
      <c r="BX164" s="27"/>
      <c r="BY164" s="3">
        <f t="shared" si="18"/>
        <v>293974.99999999994</v>
      </c>
      <c r="BZ164" s="3">
        <f t="shared" si="19"/>
        <v>0</v>
      </c>
    </row>
    <row r="165" spans="1:78" s="61" customFormat="1" ht="14.25" customHeight="1" x14ac:dyDescent="0.3">
      <c r="A165" s="58" t="s">
        <v>392</v>
      </c>
      <c r="B165" s="56" t="s">
        <v>190</v>
      </c>
      <c r="C165" s="56" t="s">
        <v>70</v>
      </c>
      <c r="D165" s="56" t="s">
        <v>71</v>
      </c>
      <c r="E165" s="56" t="s">
        <v>71</v>
      </c>
      <c r="F165" s="56" t="s">
        <v>72</v>
      </c>
      <c r="G165" s="56" t="s">
        <v>73</v>
      </c>
      <c r="H165" s="56" t="s">
        <v>74</v>
      </c>
      <c r="I165" s="56" t="s">
        <v>74</v>
      </c>
      <c r="J165" s="56" t="s">
        <v>75</v>
      </c>
      <c r="K165" s="57" t="s">
        <v>174</v>
      </c>
      <c r="L165" s="58" t="s">
        <v>74</v>
      </c>
      <c r="M165" s="58" t="s">
        <v>74</v>
      </c>
      <c r="N165" s="58" t="s">
        <v>74</v>
      </c>
      <c r="O165" s="58" t="s">
        <v>74</v>
      </c>
      <c r="P165" s="58" t="s">
        <v>74</v>
      </c>
      <c r="Q165" s="56" t="s">
        <v>175</v>
      </c>
      <c r="R165" s="56" t="s">
        <v>303</v>
      </c>
      <c r="S165" s="56" t="s">
        <v>176</v>
      </c>
      <c r="T165" s="56" t="s">
        <v>177</v>
      </c>
      <c r="U165" s="59">
        <v>0.95</v>
      </c>
      <c r="V165" s="62">
        <v>0.95</v>
      </c>
      <c r="W165" s="24">
        <v>0.95</v>
      </c>
      <c r="X165" s="24">
        <v>0.95</v>
      </c>
      <c r="Y165" s="24">
        <v>0.95</v>
      </c>
      <c r="Z165" s="24">
        <v>0.95</v>
      </c>
      <c r="AA165" s="24">
        <v>0.95</v>
      </c>
      <c r="AB165" s="24">
        <v>0.95</v>
      </c>
      <c r="AC165" s="24">
        <v>0.95</v>
      </c>
      <c r="AD165" s="24">
        <v>0.95</v>
      </c>
      <c r="AE165" s="24">
        <v>0.95</v>
      </c>
      <c r="AF165" s="24">
        <v>0.95</v>
      </c>
      <c r="AG165" s="60" t="s">
        <v>373</v>
      </c>
      <c r="AH165" s="60" t="s">
        <v>82</v>
      </c>
      <c r="AI165" s="56" t="s">
        <v>387</v>
      </c>
      <c r="AJ165" s="84">
        <f>MIN(AM164:AM170)</f>
        <v>45658</v>
      </c>
      <c r="AK165" s="84">
        <f>MAX(AN164:AN170)</f>
        <v>46022</v>
      </c>
      <c r="AL165" s="64" t="s">
        <v>191</v>
      </c>
      <c r="AM165" s="81" cm="1">
        <f t="array" ref="AM165">DATE(2025,MATCH(TRUE,BM165:BX165&gt;0,0),1)</f>
        <v>45658</v>
      </c>
      <c r="AN165" s="81" cm="1">
        <f t="array" ref="AN165">EOMONTH(DATE(2025,IF(BX165&gt;0,12,MATCH(TRUE,_xlfn._xlws.SORT(BM165:BX165,1,-1)&gt;0,0)),1),0)</f>
        <v>46022</v>
      </c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8" t="str">
        <f t="shared" si="17"/>
        <v>53</v>
      </c>
      <c r="BG165" s="58">
        <v>530207</v>
      </c>
      <c r="BH165" s="64" t="s">
        <v>132</v>
      </c>
      <c r="BI165" s="3">
        <v>0</v>
      </c>
      <c r="BJ165" s="73"/>
      <c r="BK165" s="3">
        <v>252795</v>
      </c>
      <c r="BL165" s="3">
        <f t="shared" si="20"/>
        <v>252795</v>
      </c>
      <c r="BM165" s="3">
        <v>8689</v>
      </c>
      <c r="BN165" s="3">
        <v>40000</v>
      </c>
      <c r="BO165" s="3">
        <v>20607</v>
      </c>
      <c r="BP165" s="3">
        <v>32400</v>
      </c>
      <c r="BQ165" s="3">
        <v>19940</v>
      </c>
      <c r="BR165" s="3">
        <v>20000</v>
      </c>
      <c r="BS165" s="3">
        <v>44000</v>
      </c>
      <c r="BT165" s="3">
        <v>32400</v>
      </c>
      <c r="BU165" s="3">
        <v>3690</v>
      </c>
      <c r="BV165" s="3">
        <v>23689</v>
      </c>
      <c r="BW165" s="3">
        <v>3690</v>
      </c>
      <c r="BX165" s="3">
        <v>3690</v>
      </c>
      <c r="BY165" s="3">
        <f t="shared" si="18"/>
        <v>252795</v>
      </c>
      <c r="BZ165" s="3">
        <f t="shared" si="19"/>
        <v>0</v>
      </c>
    </row>
    <row r="166" spans="1:78" s="61" customFormat="1" ht="14.25" customHeight="1" x14ac:dyDescent="0.3">
      <c r="A166" s="58" t="s">
        <v>394</v>
      </c>
      <c r="B166" s="56" t="s">
        <v>203</v>
      </c>
      <c r="C166" s="56" t="s">
        <v>70</v>
      </c>
      <c r="D166" s="56" t="s">
        <v>71</v>
      </c>
      <c r="E166" s="56" t="s">
        <v>71</v>
      </c>
      <c r="F166" s="57" t="s">
        <v>72</v>
      </c>
      <c r="G166" s="56" t="s">
        <v>73</v>
      </c>
      <c r="H166" s="56" t="s">
        <v>74</v>
      </c>
      <c r="I166" s="56" t="s">
        <v>74</v>
      </c>
      <c r="J166" s="56" t="s">
        <v>75</v>
      </c>
      <c r="K166" s="57" t="s">
        <v>174</v>
      </c>
      <c r="L166" s="58" t="s">
        <v>74</v>
      </c>
      <c r="M166" s="58" t="s">
        <v>74</v>
      </c>
      <c r="N166" s="58" t="s">
        <v>74</v>
      </c>
      <c r="O166" s="58" t="s">
        <v>74</v>
      </c>
      <c r="P166" s="58" t="s">
        <v>74</v>
      </c>
      <c r="Q166" s="56" t="s">
        <v>175</v>
      </c>
      <c r="R166" s="56" t="s">
        <v>303</v>
      </c>
      <c r="S166" s="56" t="s">
        <v>176</v>
      </c>
      <c r="T166" s="56" t="s">
        <v>177</v>
      </c>
      <c r="U166" s="66">
        <v>0.95</v>
      </c>
      <c r="V166" s="62">
        <v>0.95</v>
      </c>
      <c r="W166" s="24">
        <v>0.95</v>
      </c>
      <c r="X166" s="24">
        <v>0.95</v>
      </c>
      <c r="Y166" s="24">
        <v>0.95</v>
      </c>
      <c r="Z166" s="24">
        <v>0.95</v>
      </c>
      <c r="AA166" s="24">
        <v>0.95</v>
      </c>
      <c r="AB166" s="24">
        <v>0.95</v>
      </c>
      <c r="AC166" s="24">
        <v>0.95</v>
      </c>
      <c r="AD166" s="24">
        <v>0.95</v>
      </c>
      <c r="AE166" s="24">
        <v>0.95</v>
      </c>
      <c r="AF166" s="24">
        <v>0.95</v>
      </c>
      <c r="AG166" s="60" t="s">
        <v>373</v>
      </c>
      <c r="AH166" s="60" t="s">
        <v>82</v>
      </c>
      <c r="AI166" s="56" t="s">
        <v>387</v>
      </c>
      <c r="AJ166" s="84">
        <f>MIN(AM160:AM166)</f>
        <v>45658</v>
      </c>
      <c r="AK166" s="84">
        <f>MAX(AN160:AN166)</f>
        <v>46022</v>
      </c>
      <c r="AL166" s="64" t="s">
        <v>206</v>
      </c>
      <c r="AM166" s="81" cm="1">
        <f t="array" ref="AM166">DATE(2025,MATCH(TRUE,BM166:BX166&gt;0,0),1)</f>
        <v>45689</v>
      </c>
      <c r="AN166" s="81" cm="1">
        <f t="array" ref="AN166">EOMONTH(DATE(2025,IF(BX166&gt;0,12,MATCH(TRUE,_xlfn._xlws.SORT(BM166:BX166,1,-1)&gt;0,0)),1),0)</f>
        <v>45716</v>
      </c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8" t="str">
        <f t="shared" si="17"/>
        <v>53</v>
      </c>
      <c r="BG166" s="58">
        <v>530207</v>
      </c>
      <c r="BH166" s="64" t="s">
        <v>132</v>
      </c>
      <c r="BI166" s="3">
        <v>0</v>
      </c>
      <c r="BJ166" s="67"/>
      <c r="BK166" s="27">
        <v>350000</v>
      </c>
      <c r="BL166" s="3">
        <f t="shared" si="20"/>
        <v>350000</v>
      </c>
      <c r="BM166" s="27"/>
      <c r="BN166" s="27">
        <v>40000</v>
      </c>
      <c r="BO166" s="27">
        <v>15000</v>
      </c>
      <c r="BP166" s="27">
        <v>45000</v>
      </c>
      <c r="BQ166" s="27">
        <v>20000</v>
      </c>
      <c r="BR166" s="27">
        <v>15000</v>
      </c>
      <c r="BS166" s="27">
        <v>25000</v>
      </c>
      <c r="BT166" s="27">
        <v>30000</v>
      </c>
      <c r="BU166" s="27">
        <v>15000</v>
      </c>
      <c r="BV166" s="27">
        <v>120000</v>
      </c>
      <c r="BW166" s="27">
        <v>25000</v>
      </c>
      <c r="BX166" s="27"/>
      <c r="BY166" s="3">
        <f t="shared" si="18"/>
        <v>350000</v>
      </c>
      <c r="BZ166" s="3">
        <f t="shared" si="19"/>
        <v>0</v>
      </c>
    </row>
    <row r="167" spans="1:78" s="61" customFormat="1" ht="14.25" customHeight="1" x14ac:dyDescent="0.3">
      <c r="A167" s="58" t="s">
        <v>392</v>
      </c>
      <c r="B167" s="56" t="s">
        <v>190</v>
      </c>
      <c r="C167" s="56" t="s">
        <v>70</v>
      </c>
      <c r="D167" s="56" t="s">
        <v>71</v>
      </c>
      <c r="E167" s="56" t="s">
        <v>71</v>
      </c>
      <c r="F167" s="56" t="s">
        <v>72</v>
      </c>
      <c r="G167" s="56" t="s">
        <v>73</v>
      </c>
      <c r="H167" s="56" t="s">
        <v>74</v>
      </c>
      <c r="I167" s="56" t="s">
        <v>74</v>
      </c>
      <c r="J167" s="56" t="s">
        <v>75</v>
      </c>
      <c r="K167" s="57" t="s">
        <v>174</v>
      </c>
      <c r="L167" s="58" t="s">
        <v>74</v>
      </c>
      <c r="M167" s="58" t="s">
        <v>74</v>
      </c>
      <c r="N167" s="58" t="s">
        <v>74</v>
      </c>
      <c r="O167" s="58" t="s">
        <v>74</v>
      </c>
      <c r="P167" s="58" t="s">
        <v>74</v>
      </c>
      <c r="Q167" s="56" t="s">
        <v>175</v>
      </c>
      <c r="R167" s="56" t="s">
        <v>303</v>
      </c>
      <c r="S167" s="56" t="s">
        <v>176</v>
      </c>
      <c r="T167" s="56" t="s">
        <v>177</v>
      </c>
      <c r="U167" s="59">
        <v>0.95</v>
      </c>
      <c r="V167" s="62">
        <v>0.95</v>
      </c>
      <c r="W167" s="24">
        <v>0.95</v>
      </c>
      <c r="X167" s="24">
        <v>0.95</v>
      </c>
      <c r="Y167" s="24">
        <v>0.95</v>
      </c>
      <c r="Z167" s="24">
        <v>0.95</v>
      </c>
      <c r="AA167" s="24">
        <v>0.95</v>
      </c>
      <c r="AB167" s="24">
        <v>0.95</v>
      </c>
      <c r="AC167" s="24">
        <v>0.95</v>
      </c>
      <c r="AD167" s="24">
        <v>0.95</v>
      </c>
      <c r="AE167" s="24">
        <v>0.95</v>
      </c>
      <c r="AF167" s="24">
        <v>0.95</v>
      </c>
      <c r="AG167" s="60" t="s">
        <v>373</v>
      </c>
      <c r="AH167" s="60" t="s">
        <v>82</v>
      </c>
      <c r="AI167" s="56" t="s">
        <v>387</v>
      </c>
      <c r="AJ167" s="84">
        <f>MIN(AM164:AM170)</f>
        <v>45658</v>
      </c>
      <c r="AK167" s="84">
        <f>MAX(AN164:AN170)</f>
        <v>46022</v>
      </c>
      <c r="AL167" s="64" t="s">
        <v>194</v>
      </c>
      <c r="AM167" s="81" cm="1">
        <f t="array" ref="AM167">DATE(2025,MATCH(TRUE,BM167:BX167&gt;0,0),1)</f>
        <v>45809</v>
      </c>
      <c r="AN167" s="81" cm="1">
        <f t="array" ref="AN167">EOMONTH(DATE(2025,IF(BX167&gt;0,12,MATCH(TRUE,_xlfn._xlws.SORT(BM167:BX167,1,-1)&gt;0,0)),1),0)</f>
        <v>45838</v>
      </c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8" t="str">
        <f t="shared" si="17"/>
        <v>53</v>
      </c>
      <c r="BG167" s="58">
        <v>530207</v>
      </c>
      <c r="BH167" s="64" t="s">
        <v>132</v>
      </c>
      <c r="BI167" s="3">
        <v>0</v>
      </c>
      <c r="BJ167" s="73"/>
      <c r="BK167" s="3">
        <v>33500</v>
      </c>
      <c r="BL167" s="3">
        <f t="shared" si="20"/>
        <v>33500</v>
      </c>
      <c r="BM167" s="3"/>
      <c r="BN167" s="3"/>
      <c r="BO167" s="3"/>
      <c r="BP167" s="3"/>
      <c r="BQ167" s="3"/>
      <c r="BR167" s="3">
        <v>33500</v>
      </c>
      <c r="BS167" s="3"/>
      <c r="BT167" s="3"/>
      <c r="BU167" s="3"/>
      <c r="BV167" s="3"/>
      <c r="BW167" s="3"/>
      <c r="BX167" s="3"/>
      <c r="BY167" s="3">
        <f t="shared" si="18"/>
        <v>33500</v>
      </c>
      <c r="BZ167" s="3">
        <f t="shared" si="19"/>
        <v>0</v>
      </c>
    </row>
    <row r="168" spans="1:78" s="61" customFormat="1" ht="14.25" customHeight="1" x14ac:dyDescent="0.3">
      <c r="A168" s="58" t="s">
        <v>390</v>
      </c>
      <c r="B168" s="56" t="s">
        <v>138</v>
      </c>
      <c r="C168" s="56" t="s">
        <v>70</v>
      </c>
      <c r="D168" s="56" t="s">
        <v>71</v>
      </c>
      <c r="E168" s="56" t="s">
        <v>71</v>
      </c>
      <c r="F168" s="57" t="s">
        <v>72</v>
      </c>
      <c r="G168" s="56" t="s">
        <v>73</v>
      </c>
      <c r="H168" s="57" t="s">
        <v>74</v>
      </c>
      <c r="I168" s="56" t="s">
        <v>74</v>
      </c>
      <c r="J168" s="56" t="s">
        <v>75</v>
      </c>
      <c r="K168" s="57" t="s">
        <v>76</v>
      </c>
      <c r="L168" s="58" t="s">
        <v>74</v>
      </c>
      <c r="M168" s="58" t="s">
        <v>74</v>
      </c>
      <c r="N168" s="58" t="s">
        <v>74</v>
      </c>
      <c r="O168" s="58" t="s">
        <v>74</v>
      </c>
      <c r="P168" s="58" t="s">
        <v>74</v>
      </c>
      <c r="Q168" s="56" t="s">
        <v>77</v>
      </c>
      <c r="R168" s="56" t="s">
        <v>78</v>
      </c>
      <c r="S168" s="56" t="s">
        <v>79</v>
      </c>
      <c r="T168" s="56" t="s">
        <v>80</v>
      </c>
      <c r="U168" s="58"/>
      <c r="V168" s="59">
        <v>0.05</v>
      </c>
      <c r="W168" s="59">
        <v>0.08</v>
      </c>
      <c r="X168" s="59">
        <v>0.15</v>
      </c>
      <c r="Y168" s="59">
        <v>0.2</v>
      </c>
      <c r="Z168" s="59">
        <v>0.25</v>
      </c>
      <c r="AA168" s="59">
        <v>0.37</v>
      </c>
      <c r="AB168" s="59">
        <v>0.42</v>
      </c>
      <c r="AC168" s="59">
        <v>0.57999999999999996</v>
      </c>
      <c r="AD168" s="59">
        <v>0.67</v>
      </c>
      <c r="AE168" s="59">
        <v>1</v>
      </c>
      <c r="AF168" s="59"/>
      <c r="AG168" s="64" t="s">
        <v>81</v>
      </c>
      <c r="AH168" s="60" t="s">
        <v>82</v>
      </c>
      <c r="AI168" s="60" t="s">
        <v>370</v>
      </c>
      <c r="AJ168" s="81">
        <f>MIN($AM$60:$AM$119)</f>
        <v>45658</v>
      </c>
      <c r="AK168" s="81">
        <f>MAX($AN$60:$AN$119)</f>
        <v>46022</v>
      </c>
      <c r="AL168" s="56" t="s">
        <v>344</v>
      </c>
      <c r="AM168" s="81" cm="1">
        <f t="array" ref="AM168">DATE(2025,MATCH(TRUE,BM168:BX168&gt;0,0),1)</f>
        <v>45717</v>
      </c>
      <c r="AN168" s="81" cm="1">
        <f t="array" ref="AN168">EOMONTH(DATE(2025,IF(BX168&gt;0,12,MATCH(TRUE,_xlfn._xlws.SORT(BM168:BX168,1,-1)&gt;0,0)),1),0)</f>
        <v>45747</v>
      </c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63"/>
      <c r="BE168" s="63"/>
      <c r="BF168" s="58" t="str">
        <f t="shared" ref="BF168:BF179" si="21">MID(BG168,1,2)</f>
        <v>63</v>
      </c>
      <c r="BG168" s="58">
        <v>630402</v>
      </c>
      <c r="BH168" s="64" t="s">
        <v>365</v>
      </c>
      <c r="BI168" s="3">
        <v>0</v>
      </c>
      <c r="BJ168" s="74"/>
      <c r="BK168" s="3">
        <v>77236.710000000006</v>
      </c>
      <c r="BL168" s="3">
        <v>77236.710000000006</v>
      </c>
      <c r="BM168" s="3"/>
      <c r="BN168" s="3"/>
      <c r="BO168" s="3">
        <v>77236.710000000006</v>
      </c>
      <c r="BP168" s="3"/>
      <c r="BQ168" s="3"/>
      <c r="BR168" s="3"/>
      <c r="BS168" s="3"/>
      <c r="BT168" s="3"/>
      <c r="BU168" s="3"/>
      <c r="BV168" s="3"/>
      <c r="BW168" s="3"/>
      <c r="BX168" s="3"/>
      <c r="BY168" s="3">
        <f t="shared" ref="BY168:BY179" si="22">SUBTOTAL(9,BM168:BX168)</f>
        <v>77236.710000000006</v>
      </c>
      <c r="BZ168" s="3">
        <f t="shared" si="19"/>
        <v>0</v>
      </c>
    </row>
    <row r="169" spans="1:78" s="61" customFormat="1" ht="14.25" customHeight="1" x14ac:dyDescent="0.3">
      <c r="A169" s="58" t="s">
        <v>389</v>
      </c>
      <c r="B169" s="56" t="s">
        <v>92</v>
      </c>
      <c r="C169" s="56" t="s">
        <v>70</v>
      </c>
      <c r="D169" s="56" t="s">
        <v>71</v>
      </c>
      <c r="E169" s="56" t="s">
        <v>71</v>
      </c>
      <c r="F169" s="57" t="s">
        <v>72</v>
      </c>
      <c r="G169" s="56" t="s">
        <v>73</v>
      </c>
      <c r="H169" s="57" t="s">
        <v>74</v>
      </c>
      <c r="I169" s="56" t="s">
        <v>74</v>
      </c>
      <c r="J169" s="56" t="s">
        <v>75</v>
      </c>
      <c r="K169" s="57" t="s">
        <v>76</v>
      </c>
      <c r="L169" s="55" t="s">
        <v>74</v>
      </c>
      <c r="M169" s="55" t="s">
        <v>74</v>
      </c>
      <c r="N169" s="55" t="s">
        <v>74</v>
      </c>
      <c r="O169" s="55" t="s">
        <v>74</v>
      </c>
      <c r="P169" s="58" t="s">
        <v>74</v>
      </c>
      <c r="Q169" s="56" t="s">
        <v>77</v>
      </c>
      <c r="R169" s="56" t="s">
        <v>78</v>
      </c>
      <c r="S169" s="56" t="s">
        <v>79</v>
      </c>
      <c r="T169" s="56" t="s">
        <v>80</v>
      </c>
      <c r="U169" s="58"/>
      <c r="V169" s="59">
        <v>0.05</v>
      </c>
      <c r="W169" s="59">
        <v>0.08</v>
      </c>
      <c r="X169" s="59">
        <v>0.15</v>
      </c>
      <c r="Y169" s="59">
        <v>0.2</v>
      </c>
      <c r="Z169" s="59">
        <v>0.25</v>
      </c>
      <c r="AA169" s="59">
        <v>0.37</v>
      </c>
      <c r="AB169" s="59">
        <v>0.42</v>
      </c>
      <c r="AC169" s="59">
        <v>0.57999999999999996</v>
      </c>
      <c r="AD169" s="59">
        <v>0.67</v>
      </c>
      <c r="AE169" s="59">
        <v>1</v>
      </c>
      <c r="AF169" s="59"/>
      <c r="AG169" s="64" t="s">
        <v>81</v>
      </c>
      <c r="AH169" s="60" t="s">
        <v>82</v>
      </c>
      <c r="AI169" s="60" t="s">
        <v>371</v>
      </c>
      <c r="AJ169" s="81">
        <f>MIN(AM133:AM173)</f>
        <v>45658</v>
      </c>
      <c r="AK169" s="81">
        <f>MAX(AN133:AN173)</f>
        <v>46022</v>
      </c>
      <c r="AL169" s="64" t="s">
        <v>307</v>
      </c>
      <c r="AM169" s="81" cm="1">
        <f t="array" ref="AM169">DATE(2025,MATCH(TRUE,BM169:BX169&gt;0,0),1)</f>
        <v>45689</v>
      </c>
      <c r="AN169" s="81" cm="1">
        <f t="array" ref="AN169">EOMONTH(DATE(2025,IF(BX169&gt;0,12,MATCH(TRUE,_xlfn._xlws.SORT(BM169:BX169,1,-1)&gt;0,0)),1),0)</f>
        <v>45716</v>
      </c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8" t="str">
        <f t="shared" si="21"/>
        <v>84</v>
      </c>
      <c r="BG169" s="58">
        <v>840107</v>
      </c>
      <c r="BH169" s="64" t="s">
        <v>102</v>
      </c>
      <c r="BI169" s="3">
        <v>0</v>
      </c>
      <c r="BJ169" s="67"/>
      <c r="BK169" s="27">
        <v>7250</v>
      </c>
      <c r="BL169" s="3">
        <v>7250</v>
      </c>
      <c r="BM169" s="27"/>
      <c r="BN169" s="27">
        <v>7250</v>
      </c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3">
        <f t="shared" si="22"/>
        <v>7250</v>
      </c>
      <c r="BZ169" s="3">
        <f t="shared" si="19"/>
        <v>0</v>
      </c>
    </row>
    <row r="170" spans="1:78" s="61" customFormat="1" ht="14.25" customHeight="1" x14ac:dyDescent="0.3">
      <c r="A170" s="58" t="s">
        <v>389</v>
      </c>
      <c r="B170" s="56" t="s">
        <v>92</v>
      </c>
      <c r="C170" s="56" t="s">
        <v>70</v>
      </c>
      <c r="D170" s="56" t="s">
        <v>71</v>
      </c>
      <c r="E170" s="56" t="s">
        <v>71</v>
      </c>
      <c r="F170" s="57" t="s">
        <v>72</v>
      </c>
      <c r="G170" s="56" t="s">
        <v>73</v>
      </c>
      <c r="H170" s="57" t="s">
        <v>74</v>
      </c>
      <c r="I170" s="56" t="s">
        <v>74</v>
      </c>
      <c r="J170" s="56" t="s">
        <v>75</v>
      </c>
      <c r="K170" s="57" t="s">
        <v>76</v>
      </c>
      <c r="L170" s="55" t="s">
        <v>74</v>
      </c>
      <c r="M170" s="55" t="s">
        <v>74</v>
      </c>
      <c r="N170" s="55" t="s">
        <v>74</v>
      </c>
      <c r="O170" s="55" t="s">
        <v>74</v>
      </c>
      <c r="P170" s="58" t="s">
        <v>74</v>
      </c>
      <c r="Q170" s="56" t="s">
        <v>77</v>
      </c>
      <c r="R170" s="56" t="s">
        <v>78</v>
      </c>
      <c r="S170" s="56" t="s">
        <v>79</v>
      </c>
      <c r="T170" s="56" t="s">
        <v>80</v>
      </c>
      <c r="U170" s="58"/>
      <c r="V170" s="59">
        <v>0.05</v>
      </c>
      <c r="W170" s="59">
        <v>0.08</v>
      </c>
      <c r="X170" s="59">
        <v>0.15</v>
      </c>
      <c r="Y170" s="59">
        <v>0.2</v>
      </c>
      <c r="Z170" s="59">
        <v>0.25</v>
      </c>
      <c r="AA170" s="59">
        <v>0.37</v>
      </c>
      <c r="AB170" s="59">
        <v>0.42</v>
      </c>
      <c r="AC170" s="59">
        <v>0.57999999999999996</v>
      </c>
      <c r="AD170" s="59">
        <v>0.67</v>
      </c>
      <c r="AE170" s="59">
        <v>1</v>
      </c>
      <c r="AF170" s="59"/>
      <c r="AG170" s="64" t="s">
        <v>81</v>
      </c>
      <c r="AH170" s="60" t="s">
        <v>82</v>
      </c>
      <c r="AI170" s="60" t="s">
        <v>371</v>
      </c>
      <c r="AJ170" s="81">
        <f>MIN(AM133:AM173)</f>
        <v>45658</v>
      </c>
      <c r="AK170" s="81">
        <f>MAX(AN133:AN173)</f>
        <v>46022</v>
      </c>
      <c r="AL170" s="64" t="s">
        <v>307</v>
      </c>
      <c r="AM170" s="81" cm="1">
        <f t="array" ref="AM170">DATE(2025,MATCH(TRUE,BM170:BX170&gt;0,0),1)</f>
        <v>45689</v>
      </c>
      <c r="AN170" s="81" cm="1">
        <f t="array" ref="AN170">EOMONTH(DATE(2025,IF(BX170&gt;0,12,MATCH(TRUE,_xlfn._xlws.SORT(BM170:BX170,1,-1)&gt;0,0)),1),0)</f>
        <v>45716</v>
      </c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8" t="str">
        <f t="shared" si="21"/>
        <v>53</v>
      </c>
      <c r="BG170" s="58">
        <v>530702</v>
      </c>
      <c r="BH170" s="64" t="s">
        <v>91</v>
      </c>
      <c r="BI170" s="3">
        <v>0</v>
      </c>
      <c r="BJ170" s="67"/>
      <c r="BK170" s="27">
        <v>118760</v>
      </c>
      <c r="BL170" s="3">
        <v>118760</v>
      </c>
      <c r="BM170" s="27"/>
      <c r="BN170" s="27">
        <v>118760</v>
      </c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3">
        <f t="shared" si="22"/>
        <v>118760</v>
      </c>
      <c r="BZ170" s="3">
        <f t="shared" si="19"/>
        <v>0</v>
      </c>
    </row>
    <row r="171" spans="1:78" s="61" customFormat="1" ht="14.25" customHeight="1" x14ac:dyDescent="0.3">
      <c r="A171" s="58" t="s">
        <v>389</v>
      </c>
      <c r="B171" s="56" t="s">
        <v>92</v>
      </c>
      <c r="C171" s="56" t="s">
        <v>70</v>
      </c>
      <c r="D171" s="56" t="s">
        <v>71</v>
      </c>
      <c r="E171" s="56" t="s">
        <v>71</v>
      </c>
      <c r="F171" s="57" t="s">
        <v>72</v>
      </c>
      <c r="G171" s="56" t="s">
        <v>73</v>
      </c>
      <c r="H171" s="57" t="s">
        <v>74</v>
      </c>
      <c r="I171" s="56" t="s">
        <v>74</v>
      </c>
      <c r="J171" s="56" t="s">
        <v>75</v>
      </c>
      <c r="K171" s="57" t="s">
        <v>76</v>
      </c>
      <c r="L171" s="55" t="s">
        <v>74</v>
      </c>
      <c r="M171" s="55" t="s">
        <v>74</v>
      </c>
      <c r="N171" s="55" t="s">
        <v>74</v>
      </c>
      <c r="O171" s="55" t="s">
        <v>74</v>
      </c>
      <c r="P171" s="58" t="s">
        <v>74</v>
      </c>
      <c r="Q171" s="56" t="s">
        <v>77</v>
      </c>
      <c r="R171" s="56" t="s">
        <v>78</v>
      </c>
      <c r="S171" s="56" t="s">
        <v>79</v>
      </c>
      <c r="T171" s="56" t="s">
        <v>80</v>
      </c>
      <c r="U171" s="58"/>
      <c r="V171" s="59">
        <v>0.05</v>
      </c>
      <c r="W171" s="59">
        <v>0.08</v>
      </c>
      <c r="X171" s="59">
        <v>0.15</v>
      </c>
      <c r="Y171" s="59">
        <v>0.2</v>
      </c>
      <c r="Z171" s="59">
        <v>0.25</v>
      </c>
      <c r="AA171" s="59">
        <v>0.37</v>
      </c>
      <c r="AB171" s="59">
        <v>0.42</v>
      </c>
      <c r="AC171" s="59">
        <v>0.57999999999999996</v>
      </c>
      <c r="AD171" s="59">
        <v>0.67</v>
      </c>
      <c r="AE171" s="59">
        <v>1</v>
      </c>
      <c r="AF171" s="59"/>
      <c r="AG171" s="64" t="s">
        <v>81</v>
      </c>
      <c r="AH171" s="60" t="s">
        <v>82</v>
      </c>
      <c r="AI171" s="60" t="s">
        <v>371</v>
      </c>
      <c r="AJ171" s="81">
        <f>MIN(AM136:AM176)</f>
        <v>45658</v>
      </c>
      <c r="AK171" s="81">
        <f>MAX(AN136:AN176)</f>
        <v>46022</v>
      </c>
      <c r="AL171" s="64" t="s">
        <v>130</v>
      </c>
      <c r="AM171" s="81" cm="1">
        <f t="array" ref="AM171">DATE(2025,MATCH(TRUE,BM171:BX171&gt;0,0),1)</f>
        <v>45839</v>
      </c>
      <c r="AN171" s="81" cm="1">
        <f t="array" ref="AN171">EOMONTH(DATE(2025,IF(BX171&gt;0,12,MATCH(TRUE,_xlfn._xlws.SORT(BM171:BX171,1,-1)&gt;0,0)),1),0)</f>
        <v>45869</v>
      </c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8" t="str">
        <f t="shared" si="21"/>
        <v>53</v>
      </c>
      <c r="BG171" s="58">
        <v>530702</v>
      </c>
      <c r="BH171" s="64" t="s">
        <v>91</v>
      </c>
      <c r="BI171" s="3">
        <v>0</v>
      </c>
      <c r="BJ171" s="67"/>
      <c r="BK171" s="27">
        <v>19490</v>
      </c>
      <c r="BL171" s="3">
        <v>19490</v>
      </c>
      <c r="BM171" s="27"/>
      <c r="BN171" s="27"/>
      <c r="BO171" s="27"/>
      <c r="BP171" s="27"/>
      <c r="BQ171" s="27"/>
      <c r="BR171" s="27"/>
      <c r="BS171" s="27">
        <v>19490</v>
      </c>
      <c r="BT171" s="27"/>
      <c r="BU171" s="27"/>
      <c r="BV171" s="27"/>
      <c r="BW171" s="27"/>
      <c r="BX171" s="27"/>
      <c r="BY171" s="3">
        <f t="shared" si="22"/>
        <v>19490</v>
      </c>
      <c r="BZ171" s="3">
        <f t="shared" si="19"/>
        <v>0</v>
      </c>
    </row>
    <row r="172" spans="1:78" s="61" customFormat="1" ht="14.25" customHeight="1" x14ac:dyDescent="0.3">
      <c r="A172" s="58" t="s">
        <v>390</v>
      </c>
      <c r="B172" s="56" t="s">
        <v>138</v>
      </c>
      <c r="C172" s="56" t="s">
        <v>70</v>
      </c>
      <c r="D172" s="56" t="s">
        <v>71</v>
      </c>
      <c r="E172" s="56" t="s">
        <v>71</v>
      </c>
      <c r="F172" s="57" t="s">
        <v>72</v>
      </c>
      <c r="G172" s="56" t="s">
        <v>73</v>
      </c>
      <c r="H172" s="57" t="s">
        <v>74</v>
      </c>
      <c r="I172" s="56" t="s">
        <v>74</v>
      </c>
      <c r="J172" s="56" t="s">
        <v>75</v>
      </c>
      <c r="K172" s="57" t="s">
        <v>76</v>
      </c>
      <c r="L172" s="58" t="s">
        <v>74</v>
      </c>
      <c r="M172" s="58" t="s">
        <v>74</v>
      </c>
      <c r="N172" s="58" t="s">
        <v>74</v>
      </c>
      <c r="O172" s="58" t="s">
        <v>74</v>
      </c>
      <c r="P172" s="58" t="s">
        <v>74</v>
      </c>
      <c r="Q172" s="56" t="s">
        <v>77</v>
      </c>
      <c r="R172" s="56" t="s">
        <v>78</v>
      </c>
      <c r="S172" s="56" t="s">
        <v>79</v>
      </c>
      <c r="T172" s="56" t="s">
        <v>80</v>
      </c>
      <c r="U172" s="58"/>
      <c r="V172" s="59">
        <v>0.05</v>
      </c>
      <c r="W172" s="59">
        <v>0.08</v>
      </c>
      <c r="X172" s="59">
        <v>0.15</v>
      </c>
      <c r="Y172" s="59">
        <v>0.2</v>
      </c>
      <c r="Z172" s="59">
        <v>0.25</v>
      </c>
      <c r="AA172" s="59">
        <v>0.37</v>
      </c>
      <c r="AB172" s="59">
        <v>0.42</v>
      </c>
      <c r="AC172" s="59">
        <v>0.57999999999999996</v>
      </c>
      <c r="AD172" s="59">
        <v>0.67</v>
      </c>
      <c r="AE172" s="59">
        <v>1</v>
      </c>
      <c r="AF172" s="59"/>
      <c r="AG172" s="64" t="s">
        <v>81</v>
      </c>
      <c r="AH172" s="60" t="s">
        <v>82</v>
      </c>
      <c r="AI172" s="60" t="s">
        <v>370</v>
      </c>
      <c r="AJ172" s="81">
        <f>MIN($AM$60:$AM$119)</f>
        <v>45658</v>
      </c>
      <c r="AK172" s="81">
        <f>MAX($AN$60:$AN$119)</f>
        <v>46022</v>
      </c>
      <c r="AL172" s="56" t="s">
        <v>169</v>
      </c>
      <c r="AM172" s="81" cm="1">
        <f t="array" ref="AM172">DATE(2025,MATCH(TRUE,BM172:BX172&gt;0,0),1)</f>
        <v>45992</v>
      </c>
      <c r="AN172" s="81" cm="1">
        <f t="array" ref="AN172">EOMONTH(DATE(2025,IF(BX172&gt;0,12,MATCH(TRUE,_xlfn._xlws.SORT(BM172:BX172,1,-1)&gt;0,0)),1),0)</f>
        <v>46022</v>
      </c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63"/>
      <c r="BE172" s="63"/>
      <c r="BF172" s="58" t="str">
        <f t="shared" si="21"/>
        <v>53</v>
      </c>
      <c r="BG172" s="58">
        <v>530804</v>
      </c>
      <c r="BH172" s="64" t="s">
        <v>149</v>
      </c>
      <c r="BI172" s="3">
        <v>0</v>
      </c>
      <c r="BJ172" s="74"/>
      <c r="BK172" s="3">
        <v>200</v>
      </c>
      <c r="BL172" s="3">
        <v>200</v>
      </c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>
        <v>200</v>
      </c>
      <c r="BY172" s="3">
        <f t="shared" si="22"/>
        <v>200</v>
      </c>
      <c r="BZ172" s="3">
        <f t="shared" si="19"/>
        <v>0</v>
      </c>
    </row>
    <row r="173" spans="1:78" s="61" customFormat="1" ht="14.25" customHeight="1" x14ac:dyDescent="0.3">
      <c r="A173" s="58" t="s">
        <v>390</v>
      </c>
      <c r="B173" s="56" t="s">
        <v>138</v>
      </c>
      <c r="C173" s="56" t="s">
        <v>70</v>
      </c>
      <c r="D173" s="56" t="s">
        <v>71</v>
      </c>
      <c r="E173" s="56" t="s">
        <v>71</v>
      </c>
      <c r="F173" s="57" t="s">
        <v>72</v>
      </c>
      <c r="G173" s="56" t="s">
        <v>73</v>
      </c>
      <c r="H173" s="57" t="s">
        <v>74</v>
      </c>
      <c r="I173" s="56" t="s">
        <v>74</v>
      </c>
      <c r="J173" s="56" t="s">
        <v>75</v>
      </c>
      <c r="K173" s="57" t="s">
        <v>76</v>
      </c>
      <c r="L173" s="58" t="s">
        <v>74</v>
      </c>
      <c r="M173" s="58" t="s">
        <v>74</v>
      </c>
      <c r="N173" s="58" t="s">
        <v>74</v>
      </c>
      <c r="O173" s="58" t="s">
        <v>74</v>
      </c>
      <c r="P173" s="58" t="s">
        <v>74</v>
      </c>
      <c r="Q173" s="56" t="s">
        <v>77</v>
      </c>
      <c r="R173" s="56" t="s">
        <v>78</v>
      </c>
      <c r="S173" s="56" t="s">
        <v>79</v>
      </c>
      <c r="T173" s="56" t="s">
        <v>80</v>
      </c>
      <c r="U173" s="58"/>
      <c r="V173" s="59">
        <v>0.05</v>
      </c>
      <c r="W173" s="59">
        <v>0.08</v>
      </c>
      <c r="X173" s="59">
        <v>0.15</v>
      </c>
      <c r="Y173" s="59">
        <v>0.2</v>
      </c>
      <c r="Z173" s="59">
        <v>0.25</v>
      </c>
      <c r="AA173" s="59">
        <v>0.37</v>
      </c>
      <c r="AB173" s="59">
        <v>0.42</v>
      </c>
      <c r="AC173" s="59">
        <v>0.57999999999999996</v>
      </c>
      <c r="AD173" s="59">
        <v>0.67</v>
      </c>
      <c r="AE173" s="59">
        <v>1</v>
      </c>
      <c r="AF173" s="59"/>
      <c r="AG173" s="64" t="s">
        <v>81</v>
      </c>
      <c r="AH173" s="60" t="s">
        <v>82</v>
      </c>
      <c r="AI173" s="60" t="s">
        <v>370</v>
      </c>
      <c r="AJ173" s="81">
        <f>MIN($AM$60:$AM$119)</f>
        <v>45658</v>
      </c>
      <c r="AK173" s="81">
        <f>MAX($AN$60:$AN$119)</f>
        <v>46022</v>
      </c>
      <c r="AL173" s="56" t="s">
        <v>169</v>
      </c>
      <c r="AM173" s="81" cm="1">
        <f t="array" ref="AM173">DATE(2025,MATCH(TRUE,BM173:BX173&gt;0,0),1)</f>
        <v>45992</v>
      </c>
      <c r="AN173" s="81" cm="1">
        <f t="array" ref="AN173">EOMONTH(DATE(2025,IF(BX173&gt;0,12,MATCH(TRUE,_xlfn._xlws.SORT(BM173:BX173,1,-1)&gt;0,0)),1),0)</f>
        <v>46022</v>
      </c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63"/>
      <c r="BE173" s="63"/>
      <c r="BF173" s="58" t="str">
        <f t="shared" si="21"/>
        <v>53</v>
      </c>
      <c r="BG173" s="58">
        <v>530804</v>
      </c>
      <c r="BH173" s="64" t="s">
        <v>149</v>
      </c>
      <c r="BI173" s="3">
        <v>0</v>
      </c>
      <c r="BJ173" s="74"/>
      <c r="BK173" s="3">
        <v>50</v>
      </c>
      <c r="BL173" s="3">
        <v>50</v>
      </c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>
        <v>50</v>
      </c>
      <c r="BY173" s="3">
        <f t="shared" si="22"/>
        <v>50</v>
      </c>
      <c r="BZ173" s="3">
        <f t="shared" si="19"/>
        <v>0</v>
      </c>
    </row>
    <row r="174" spans="1:78" s="61" customFormat="1" ht="14.25" customHeight="1" x14ac:dyDescent="0.3">
      <c r="A174" s="58" t="s">
        <v>389</v>
      </c>
      <c r="B174" s="56" t="s">
        <v>92</v>
      </c>
      <c r="C174" s="56" t="s">
        <v>70</v>
      </c>
      <c r="D174" s="56" t="s">
        <v>71</v>
      </c>
      <c r="E174" s="56" t="s">
        <v>71</v>
      </c>
      <c r="F174" s="57" t="s">
        <v>72</v>
      </c>
      <c r="G174" s="56" t="s">
        <v>73</v>
      </c>
      <c r="H174" s="56" t="s">
        <v>74</v>
      </c>
      <c r="I174" s="56" t="s">
        <v>74</v>
      </c>
      <c r="J174" s="56" t="s">
        <v>75</v>
      </c>
      <c r="K174" s="57" t="s">
        <v>76</v>
      </c>
      <c r="L174" s="58" t="s">
        <v>74</v>
      </c>
      <c r="M174" s="58" t="s">
        <v>74</v>
      </c>
      <c r="N174" s="58" t="s">
        <v>74</v>
      </c>
      <c r="O174" s="58" t="s">
        <v>74</v>
      </c>
      <c r="P174" s="58" t="s">
        <v>74</v>
      </c>
      <c r="Q174" s="56" t="s">
        <v>77</v>
      </c>
      <c r="R174" s="56" t="s">
        <v>78</v>
      </c>
      <c r="S174" s="56" t="s">
        <v>79</v>
      </c>
      <c r="T174" s="56" t="s">
        <v>80</v>
      </c>
      <c r="U174" s="58"/>
      <c r="V174" s="59">
        <v>0.05</v>
      </c>
      <c r="W174" s="59">
        <v>0.08</v>
      </c>
      <c r="X174" s="59">
        <v>0.15</v>
      </c>
      <c r="Y174" s="59">
        <v>0.2</v>
      </c>
      <c r="Z174" s="59">
        <v>0.25</v>
      </c>
      <c r="AA174" s="59">
        <v>0.37</v>
      </c>
      <c r="AB174" s="59">
        <v>0.42</v>
      </c>
      <c r="AC174" s="59">
        <v>0.57999999999999996</v>
      </c>
      <c r="AD174" s="59">
        <v>0.67</v>
      </c>
      <c r="AE174" s="59">
        <v>1</v>
      </c>
      <c r="AF174" s="59"/>
      <c r="AG174" s="64" t="s">
        <v>81</v>
      </c>
      <c r="AH174" s="60" t="s">
        <v>82</v>
      </c>
      <c r="AI174" s="60" t="s">
        <v>371</v>
      </c>
      <c r="AJ174" s="81">
        <f>MIN(AM169:AM209)</f>
        <v>45658</v>
      </c>
      <c r="AK174" s="81">
        <f>MAX(AN169:AN209)</f>
        <v>46022</v>
      </c>
      <c r="AL174" s="64" t="s">
        <v>98</v>
      </c>
      <c r="AM174" s="81" cm="1">
        <f t="array" ref="AM174">DATE(2025,MATCH(TRUE,BM174:BX174&gt;0,0),1)</f>
        <v>45870</v>
      </c>
      <c r="AN174" s="81" cm="1">
        <f t="array" ref="AN174">EOMONTH(DATE(2025,IF(BX174&gt;0,12,MATCH(TRUE,_xlfn._xlws.SORT(BM174:BX174,1,-1)&gt;0,0)),1),0)</f>
        <v>45900</v>
      </c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8" t="str">
        <f t="shared" si="21"/>
        <v>53</v>
      </c>
      <c r="BG174" s="58">
        <v>530702</v>
      </c>
      <c r="BH174" s="64" t="s">
        <v>91</v>
      </c>
      <c r="BI174" s="3">
        <v>0</v>
      </c>
      <c r="BJ174" s="67"/>
      <c r="BK174" s="27">
        <v>6600</v>
      </c>
      <c r="BL174" s="3">
        <v>6600</v>
      </c>
      <c r="BM174" s="27"/>
      <c r="BN174" s="27"/>
      <c r="BO174" s="27"/>
      <c r="BP174" s="27"/>
      <c r="BQ174" s="27"/>
      <c r="BR174" s="27"/>
      <c r="BS174" s="27"/>
      <c r="BT174" s="27">
        <v>6600</v>
      </c>
      <c r="BU174" s="27"/>
      <c r="BV174" s="27"/>
      <c r="BW174" s="27"/>
      <c r="BX174" s="27"/>
      <c r="BY174" s="3">
        <f t="shared" si="22"/>
        <v>6600</v>
      </c>
      <c r="BZ174" s="3">
        <f t="shared" si="19"/>
        <v>0</v>
      </c>
    </row>
    <row r="175" spans="1:78" s="61" customFormat="1" ht="14.25" customHeight="1" x14ac:dyDescent="0.3">
      <c r="A175" s="56" t="s">
        <v>397</v>
      </c>
      <c r="B175" s="56" t="s">
        <v>400</v>
      </c>
      <c r="C175" s="56" t="s">
        <v>70</v>
      </c>
      <c r="D175" s="56" t="s">
        <v>71</v>
      </c>
      <c r="E175" s="56" t="s">
        <v>71</v>
      </c>
      <c r="F175" s="57" t="s">
        <v>262</v>
      </c>
      <c r="G175" s="56" t="s">
        <v>263</v>
      </c>
      <c r="H175" s="56" t="s">
        <v>264</v>
      </c>
      <c r="I175" s="56" t="s">
        <v>265</v>
      </c>
      <c r="J175" s="56" t="s">
        <v>266</v>
      </c>
      <c r="K175" s="57" t="s">
        <v>267</v>
      </c>
      <c r="L175" s="56" t="s">
        <v>268</v>
      </c>
      <c r="M175" s="58">
        <v>1</v>
      </c>
      <c r="N175" s="58" t="s">
        <v>269</v>
      </c>
      <c r="O175" s="58" t="s">
        <v>270</v>
      </c>
      <c r="P175" s="58" t="s">
        <v>279</v>
      </c>
      <c r="Q175" s="79" t="s">
        <v>280</v>
      </c>
      <c r="R175" s="79" t="s">
        <v>281</v>
      </c>
      <c r="S175" s="56" t="s">
        <v>282</v>
      </c>
      <c r="T175" s="56" t="s">
        <v>80</v>
      </c>
      <c r="U175" s="25" t="s">
        <v>283</v>
      </c>
      <c r="V175" s="25" t="s">
        <v>283</v>
      </c>
      <c r="W175" s="87">
        <v>1</v>
      </c>
      <c r="X175" s="87">
        <v>3</v>
      </c>
      <c r="Y175" s="87">
        <v>4</v>
      </c>
      <c r="Z175" s="87">
        <v>4</v>
      </c>
      <c r="AA175" s="87">
        <v>6</v>
      </c>
      <c r="AB175" s="87">
        <v>7</v>
      </c>
      <c r="AC175" s="87">
        <v>7</v>
      </c>
      <c r="AD175" s="87">
        <v>9</v>
      </c>
      <c r="AE175" s="87">
        <v>10</v>
      </c>
      <c r="AF175" s="87">
        <v>11</v>
      </c>
      <c r="AG175" s="64" t="s">
        <v>304</v>
      </c>
      <c r="AH175" s="60" t="s">
        <v>82</v>
      </c>
      <c r="AI175" s="64" t="s">
        <v>285</v>
      </c>
      <c r="AJ175" s="84">
        <f>MIN(AM173:AM175)</f>
        <v>45870</v>
      </c>
      <c r="AK175" s="84">
        <f>MAX(AN173:AN175)</f>
        <v>46022</v>
      </c>
      <c r="AL175" s="64" t="s">
        <v>288</v>
      </c>
      <c r="AM175" s="81" cm="1">
        <f t="array" ref="AM175">DATE(2025,MATCH(TRUE,BM175:BX175&gt;0,0),1)</f>
        <v>45931</v>
      </c>
      <c r="AN175" s="81" cm="1">
        <f t="array" ref="AN175">EOMONTH(DATE(2025,IF(BX175&gt;0,12,MATCH(TRUE,_xlfn._xlws.SORT(BM175:BX175,1,-1)&gt;0,0)),1),0)</f>
        <v>45961</v>
      </c>
      <c r="AO175" s="58"/>
      <c r="AP175" s="56"/>
      <c r="AQ175" s="43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8" t="str">
        <f t="shared" si="21"/>
        <v>73</v>
      </c>
      <c r="BG175" s="58">
        <v>730601</v>
      </c>
      <c r="BH175" s="64" t="s">
        <v>289</v>
      </c>
      <c r="BI175" s="27">
        <v>50000</v>
      </c>
      <c r="BJ175" s="67"/>
      <c r="BK175" s="67">
        <v>0</v>
      </c>
      <c r="BL175" s="3">
        <f>+BI175+BK175</f>
        <v>50000</v>
      </c>
      <c r="BM175" s="27"/>
      <c r="BN175" s="27"/>
      <c r="BO175" s="27"/>
      <c r="BP175" s="27"/>
      <c r="BQ175" s="27"/>
      <c r="BR175" s="27"/>
      <c r="BS175" s="27"/>
      <c r="BT175" s="27"/>
      <c r="BU175" s="27"/>
      <c r="BV175" s="27">
        <v>50000</v>
      </c>
      <c r="BW175" s="27"/>
      <c r="BX175" s="27"/>
      <c r="BY175" s="3">
        <f t="shared" si="22"/>
        <v>50000</v>
      </c>
      <c r="BZ175" s="3">
        <f t="shared" si="19"/>
        <v>0</v>
      </c>
    </row>
    <row r="176" spans="1:78" s="61" customFormat="1" ht="14.25" customHeight="1" x14ac:dyDescent="0.3">
      <c r="A176" s="58" t="s">
        <v>389</v>
      </c>
      <c r="B176" s="56" t="s">
        <v>92</v>
      </c>
      <c r="C176" s="56" t="s">
        <v>70</v>
      </c>
      <c r="D176" s="56" t="s">
        <v>71</v>
      </c>
      <c r="E176" s="56" t="s">
        <v>71</v>
      </c>
      <c r="F176" s="57" t="s">
        <v>72</v>
      </c>
      <c r="G176" s="56" t="s">
        <v>73</v>
      </c>
      <c r="H176" s="56" t="s">
        <v>74</v>
      </c>
      <c r="I176" s="56" t="s">
        <v>74</v>
      </c>
      <c r="J176" s="56" t="s">
        <v>75</v>
      </c>
      <c r="K176" s="57" t="s">
        <v>76</v>
      </c>
      <c r="L176" s="58" t="s">
        <v>74</v>
      </c>
      <c r="M176" s="58" t="s">
        <v>74</v>
      </c>
      <c r="N176" s="58" t="s">
        <v>74</v>
      </c>
      <c r="O176" s="58" t="s">
        <v>74</v>
      </c>
      <c r="P176" s="58" t="s">
        <v>74</v>
      </c>
      <c r="Q176" s="56" t="s">
        <v>77</v>
      </c>
      <c r="R176" s="56" t="s">
        <v>78</v>
      </c>
      <c r="S176" s="56" t="s">
        <v>79</v>
      </c>
      <c r="T176" s="56" t="s">
        <v>80</v>
      </c>
      <c r="U176" s="58"/>
      <c r="V176" s="59">
        <v>0.05</v>
      </c>
      <c r="W176" s="59">
        <v>0.08</v>
      </c>
      <c r="X176" s="59">
        <v>0.15</v>
      </c>
      <c r="Y176" s="59">
        <v>0.2</v>
      </c>
      <c r="Z176" s="59">
        <v>0.25</v>
      </c>
      <c r="AA176" s="59">
        <v>0.37</v>
      </c>
      <c r="AB176" s="59">
        <v>0.42</v>
      </c>
      <c r="AC176" s="59">
        <v>0.57999999999999996</v>
      </c>
      <c r="AD176" s="59">
        <v>0.67</v>
      </c>
      <c r="AE176" s="59">
        <v>1</v>
      </c>
      <c r="AF176" s="59"/>
      <c r="AG176" s="64" t="s">
        <v>81</v>
      </c>
      <c r="AH176" s="60" t="s">
        <v>82</v>
      </c>
      <c r="AI176" s="60" t="s">
        <v>371</v>
      </c>
      <c r="AJ176" s="81">
        <f>MIN(AM161:AM201)</f>
        <v>45658</v>
      </c>
      <c r="AK176" s="81">
        <f>MAX(AN161:AN201)</f>
        <v>46022</v>
      </c>
      <c r="AL176" s="64" t="s">
        <v>110</v>
      </c>
      <c r="AM176" s="81" cm="1">
        <f t="array" ref="AM176">DATE(2025,MATCH(TRUE,BM176:BX176&gt;0,0),1)</f>
        <v>45778</v>
      </c>
      <c r="AN176" s="81" cm="1">
        <f t="array" ref="AN176">EOMONTH(DATE(2025,IF(BX176&gt;0,12,MATCH(TRUE,_xlfn._xlws.SORT(BM176:BX176,1,-1)&gt;0,0)),1),0)</f>
        <v>45808</v>
      </c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8" t="str">
        <f t="shared" si="21"/>
        <v>53</v>
      </c>
      <c r="BG176" s="58">
        <v>530702</v>
      </c>
      <c r="BH176" s="64" t="s">
        <v>91</v>
      </c>
      <c r="BI176" s="3">
        <v>0</v>
      </c>
      <c r="BJ176" s="67"/>
      <c r="BK176" s="27">
        <v>4500</v>
      </c>
      <c r="BL176" s="3">
        <v>4500</v>
      </c>
      <c r="BM176" s="27"/>
      <c r="BN176" s="27"/>
      <c r="BO176" s="27"/>
      <c r="BP176" s="27"/>
      <c r="BQ176" s="27">
        <v>4500</v>
      </c>
      <c r="BR176" s="27"/>
      <c r="BS176" s="27"/>
      <c r="BT176" s="27"/>
      <c r="BU176" s="27"/>
      <c r="BV176" s="27"/>
      <c r="BW176" s="27"/>
      <c r="BX176" s="27"/>
      <c r="BY176" s="3">
        <f t="shared" si="22"/>
        <v>4500</v>
      </c>
      <c r="BZ176" s="3">
        <f t="shared" si="19"/>
        <v>0</v>
      </c>
    </row>
    <row r="177" spans="1:78" s="61" customFormat="1" ht="14.25" customHeight="1" x14ac:dyDescent="0.3">
      <c r="A177" s="58" t="s">
        <v>389</v>
      </c>
      <c r="B177" s="56" t="s">
        <v>92</v>
      </c>
      <c r="C177" s="56" t="s">
        <v>70</v>
      </c>
      <c r="D177" s="56" t="s">
        <v>71</v>
      </c>
      <c r="E177" s="56" t="s">
        <v>71</v>
      </c>
      <c r="F177" s="57" t="s">
        <v>72</v>
      </c>
      <c r="G177" s="56" t="s">
        <v>73</v>
      </c>
      <c r="H177" s="56" t="s">
        <v>74</v>
      </c>
      <c r="I177" s="56" t="s">
        <v>74</v>
      </c>
      <c r="J177" s="56" t="s">
        <v>75</v>
      </c>
      <c r="K177" s="57" t="s">
        <v>76</v>
      </c>
      <c r="L177" s="58" t="s">
        <v>74</v>
      </c>
      <c r="M177" s="58" t="s">
        <v>74</v>
      </c>
      <c r="N177" s="58" t="s">
        <v>74</v>
      </c>
      <c r="O177" s="58" t="s">
        <v>74</v>
      </c>
      <c r="P177" s="58" t="s">
        <v>74</v>
      </c>
      <c r="Q177" s="56" t="s">
        <v>77</v>
      </c>
      <c r="R177" s="56" t="s">
        <v>78</v>
      </c>
      <c r="S177" s="56" t="s">
        <v>79</v>
      </c>
      <c r="T177" s="56" t="s">
        <v>80</v>
      </c>
      <c r="U177" s="58"/>
      <c r="V177" s="59">
        <v>0.05</v>
      </c>
      <c r="W177" s="59">
        <v>0.08</v>
      </c>
      <c r="X177" s="59">
        <v>0.15</v>
      </c>
      <c r="Y177" s="59">
        <v>0.2</v>
      </c>
      <c r="Z177" s="59">
        <v>0.25</v>
      </c>
      <c r="AA177" s="59">
        <v>0.37</v>
      </c>
      <c r="AB177" s="59">
        <v>0.42</v>
      </c>
      <c r="AC177" s="59">
        <v>0.57999999999999996</v>
      </c>
      <c r="AD177" s="59">
        <v>0.67</v>
      </c>
      <c r="AE177" s="59">
        <v>1</v>
      </c>
      <c r="AF177" s="59"/>
      <c r="AG177" s="64" t="s">
        <v>81</v>
      </c>
      <c r="AH177" s="60" t="s">
        <v>82</v>
      </c>
      <c r="AI177" s="60" t="s">
        <v>371</v>
      </c>
      <c r="AJ177" s="81">
        <f>MIN(AM161:AM201)</f>
        <v>45658</v>
      </c>
      <c r="AK177" s="81">
        <f>MAX(AN161:AN201)</f>
        <v>46022</v>
      </c>
      <c r="AL177" s="64" t="s">
        <v>111</v>
      </c>
      <c r="AM177" s="81" cm="1">
        <f t="array" ref="AM177">DATE(2025,MATCH(TRUE,BM177:BX177&gt;0,0),1)</f>
        <v>45778</v>
      </c>
      <c r="AN177" s="81" cm="1">
        <f t="array" ref="AN177">EOMONTH(DATE(2025,IF(BX177&gt;0,12,MATCH(TRUE,_xlfn._xlws.SORT(BM177:BX177,1,-1)&gt;0,0)),1),0)</f>
        <v>45808</v>
      </c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8" t="str">
        <f t="shared" si="21"/>
        <v>53</v>
      </c>
      <c r="BG177" s="58">
        <v>530702</v>
      </c>
      <c r="BH177" s="64" t="s">
        <v>91</v>
      </c>
      <c r="BI177" s="3">
        <v>0</v>
      </c>
      <c r="BJ177" s="67"/>
      <c r="BK177" s="27">
        <v>6600</v>
      </c>
      <c r="BL177" s="3">
        <v>6600</v>
      </c>
      <c r="BM177" s="27"/>
      <c r="BN177" s="27"/>
      <c r="BO177" s="27"/>
      <c r="BP177" s="27"/>
      <c r="BQ177" s="27">
        <v>6600</v>
      </c>
      <c r="BR177" s="27"/>
      <c r="BS177" s="27"/>
      <c r="BT177" s="27"/>
      <c r="BU177" s="27"/>
      <c r="BV177" s="27"/>
      <c r="BW177" s="27"/>
      <c r="BX177" s="27"/>
      <c r="BY177" s="3">
        <f t="shared" si="22"/>
        <v>6600</v>
      </c>
      <c r="BZ177" s="3">
        <f t="shared" si="19"/>
        <v>0</v>
      </c>
    </row>
    <row r="178" spans="1:78" s="61" customFormat="1" ht="14.25" customHeight="1" x14ac:dyDescent="0.3">
      <c r="A178" s="58" t="s">
        <v>396</v>
      </c>
      <c r="B178" s="56" t="s">
        <v>211</v>
      </c>
      <c r="C178" s="56" t="s">
        <v>70</v>
      </c>
      <c r="D178" s="56" t="s">
        <v>71</v>
      </c>
      <c r="E178" s="56" t="s">
        <v>71</v>
      </c>
      <c r="F178" s="57" t="s">
        <v>72</v>
      </c>
      <c r="G178" s="56" t="s">
        <v>73</v>
      </c>
      <c r="H178" s="56" t="s">
        <v>74</v>
      </c>
      <c r="I178" s="56" t="s">
        <v>74</v>
      </c>
      <c r="J178" s="56" t="s">
        <v>75</v>
      </c>
      <c r="K178" s="57" t="s">
        <v>76</v>
      </c>
      <c r="L178" s="58" t="s">
        <v>74</v>
      </c>
      <c r="M178" s="58" t="s">
        <v>74</v>
      </c>
      <c r="N178" s="58" t="s">
        <v>74</v>
      </c>
      <c r="O178" s="58" t="s">
        <v>74</v>
      </c>
      <c r="P178" s="58" t="s">
        <v>74</v>
      </c>
      <c r="Q178" s="56" t="s">
        <v>77</v>
      </c>
      <c r="R178" s="56" t="s">
        <v>78</v>
      </c>
      <c r="S178" s="56" t="s">
        <v>79</v>
      </c>
      <c r="T178" s="56" t="s">
        <v>80</v>
      </c>
      <c r="U178" s="58"/>
      <c r="V178" s="59">
        <v>0.05</v>
      </c>
      <c r="W178" s="59">
        <v>0.08</v>
      </c>
      <c r="X178" s="59">
        <v>0.15</v>
      </c>
      <c r="Y178" s="59">
        <v>0.2</v>
      </c>
      <c r="Z178" s="59">
        <v>0.25</v>
      </c>
      <c r="AA178" s="59">
        <v>0.37</v>
      </c>
      <c r="AB178" s="59">
        <v>0.42</v>
      </c>
      <c r="AC178" s="59">
        <v>0.57999999999999996</v>
      </c>
      <c r="AD178" s="59">
        <v>0.67</v>
      </c>
      <c r="AE178" s="59">
        <v>1</v>
      </c>
      <c r="AF178" s="59"/>
      <c r="AG178" s="64" t="s">
        <v>81</v>
      </c>
      <c r="AH178" s="60" t="s">
        <v>82</v>
      </c>
      <c r="AI178" s="60" t="s">
        <v>370</v>
      </c>
      <c r="AJ178" s="81">
        <f>MIN($AM$60:$AM$119)</f>
        <v>45658</v>
      </c>
      <c r="AK178" s="81">
        <f>MAX($AN$60:$AN$119)</f>
        <v>46022</v>
      </c>
      <c r="AL178" s="64" t="s">
        <v>309</v>
      </c>
      <c r="AM178" s="81" cm="1">
        <f t="array" ref="AM178">DATE(2025,MATCH(TRUE,BM178:BX178&gt;0,0),1)</f>
        <v>45658</v>
      </c>
      <c r="AN178" s="81" cm="1">
        <f t="array" ref="AN178">EOMONTH(DATE(2025,IF(BX178&gt;0,12,MATCH(TRUE,_xlfn._xlws.SORT(BM178:BX178,1,-1)&gt;0,0)),1),0)</f>
        <v>46022</v>
      </c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8" t="str">
        <f t="shared" si="21"/>
        <v>53</v>
      </c>
      <c r="BG178" s="58">
        <v>530304</v>
      </c>
      <c r="BH178" s="64" t="s">
        <v>214</v>
      </c>
      <c r="BI178" s="3">
        <v>0</v>
      </c>
      <c r="BJ178" s="67"/>
      <c r="BK178" s="27">
        <v>60000</v>
      </c>
      <c r="BL178" s="3">
        <v>60000</v>
      </c>
      <c r="BM178" s="27">
        <v>5000</v>
      </c>
      <c r="BN178" s="27">
        <v>5000</v>
      </c>
      <c r="BO178" s="27">
        <v>5000</v>
      </c>
      <c r="BP178" s="27">
        <v>5000</v>
      </c>
      <c r="BQ178" s="27">
        <v>5000</v>
      </c>
      <c r="BR178" s="27">
        <v>5000</v>
      </c>
      <c r="BS178" s="27">
        <v>5000</v>
      </c>
      <c r="BT178" s="27">
        <v>5000</v>
      </c>
      <c r="BU178" s="27">
        <v>5000</v>
      </c>
      <c r="BV178" s="27">
        <v>5000</v>
      </c>
      <c r="BW178" s="27">
        <v>5000</v>
      </c>
      <c r="BX178" s="27">
        <v>5000</v>
      </c>
      <c r="BY178" s="3">
        <f t="shared" si="22"/>
        <v>60000</v>
      </c>
      <c r="BZ178" s="3">
        <f t="shared" si="19"/>
        <v>0</v>
      </c>
    </row>
    <row r="179" spans="1:78" s="61" customFormat="1" ht="14.25" customHeight="1" x14ac:dyDescent="0.3">
      <c r="A179" s="58" t="s">
        <v>396</v>
      </c>
      <c r="B179" s="56" t="s">
        <v>211</v>
      </c>
      <c r="C179" s="56" t="s">
        <v>70</v>
      </c>
      <c r="D179" s="56" t="s">
        <v>71</v>
      </c>
      <c r="E179" s="56" t="s">
        <v>71</v>
      </c>
      <c r="F179" s="57" t="s">
        <v>72</v>
      </c>
      <c r="G179" s="56" t="s">
        <v>73</v>
      </c>
      <c r="H179" s="56" t="s">
        <v>74</v>
      </c>
      <c r="I179" s="56" t="s">
        <v>74</v>
      </c>
      <c r="J179" s="56" t="s">
        <v>75</v>
      </c>
      <c r="K179" s="57" t="s">
        <v>76</v>
      </c>
      <c r="L179" s="58" t="s">
        <v>74</v>
      </c>
      <c r="M179" s="58" t="s">
        <v>74</v>
      </c>
      <c r="N179" s="58" t="s">
        <v>74</v>
      </c>
      <c r="O179" s="58" t="s">
        <v>74</v>
      </c>
      <c r="P179" s="58" t="s">
        <v>74</v>
      </c>
      <c r="Q179" s="56" t="s">
        <v>77</v>
      </c>
      <c r="R179" s="56" t="s">
        <v>78</v>
      </c>
      <c r="S179" s="56" t="s">
        <v>79</v>
      </c>
      <c r="T179" s="56" t="s">
        <v>80</v>
      </c>
      <c r="U179" s="58"/>
      <c r="V179" s="59">
        <v>0.05</v>
      </c>
      <c r="W179" s="59">
        <v>0.08</v>
      </c>
      <c r="X179" s="59">
        <v>0.15</v>
      </c>
      <c r="Y179" s="59">
        <v>0.2</v>
      </c>
      <c r="Z179" s="59">
        <v>0.25</v>
      </c>
      <c r="AA179" s="59">
        <v>0.37</v>
      </c>
      <c r="AB179" s="59">
        <v>0.42</v>
      </c>
      <c r="AC179" s="59">
        <v>0.57999999999999996</v>
      </c>
      <c r="AD179" s="59">
        <v>0.67</v>
      </c>
      <c r="AE179" s="59">
        <v>1</v>
      </c>
      <c r="AF179" s="59"/>
      <c r="AG179" s="64" t="s">
        <v>81</v>
      </c>
      <c r="AH179" s="60" t="s">
        <v>82</v>
      </c>
      <c r="AI179" s="60" t="s">
        <v>370</v>
      </c>
      <c r="AJ179" s="81">
        <f>MIN($AM$60:$AM$119)</f>
        <v>45658</v>
      </c>
      <c r="AK179" s="81">
        <f>MAX($AN$60:$AN$119)</f>
        <v>46022</v>
      </c>
      <c r="AL179" s="64" t="s">
        <v>212</v>
      </c>
      <c r="AM179" s="81" cm="1">
        <f t="array" ref="AM179">DATE(2025,MATCH(TRUE,BM179:BX179&gt;0,0),1)</f>
        <v>45658</v>
      </c>
      <c r="AN179" s="81" cm="1">
        <f t="array" ref="AN179">EOMONTH(DATE(2025,IF(BX179&gt;0,12,MATCH(TRUE,_xlfn._xlws.SORT(BM179:BX179,1,-1)&gt;0,0)),1),0)</f>
        <v>46022</v>
      </c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8" t="str">
        <f t="shared" si="21"/>
        <v>53</v>
      </c>
      <c r="BG179" s="58">
        <v>530303</v>
      </c>
      <c r="BH179" s="64" t="s">
        <v>213</v>
      </c>
      <c r="BI179" s="3">
        <v>0</v>
      </c>
      <c r="BJ179" s="67"/>
      <c r="BK179" s="27">
        <v>8000</v>
      </c>
      <c r="BL179" s="3">
        <v>8000</v>
      </c>
      <c r="BM179" s="27">
        <v>666.66</v>
      </c>
      <c r="BN179" s="27">
        <v>666.66</v>
      </c>
      <c r="BO179" s="27">
        <v>666.66</v>
      </c>
      <c r="BP179" s="27">
        <v>666.66</v>
      </c>
      <c r="BQ179" s="27">
        <v>666.67</v>
      </c>
      <c r="BR179" s="27">
        <v>666.67</v>
      </c>
      <c r="BS179" s="27">
        <v>666.67</v>
      </c>
      <c r="BT179" s="27">
        <v>666.67</v>
      </c>
      <c r="BU179" s="27">
        <v>666.67</v>
      </c>
      <c r="BV179" s="27">
        <v>666.67</v>
      </c>
      <c r="BW179" s="27">
        <v>666.67</v>
      </c>
      <c r="BX179" s="27">
        <v>666.67</v>
      </c>
      <c r="BY179" s="3">
        <f t="shared" si="22"/>
        <v>8000</v>
      </c>
      <c r="BZ179" s="3">
        <f t="shared" si="19"/>
        <v>0</v>
      </c>
    </row>
    <row r="180" spans="1:78" s="50" customFormat="1" ht="12" customHeight="1" x14ac:dyDescent="0.3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5"/>
      <c r="L180" s="44"/>
      <c r="M180" s="44"/>
      <c r="N180" s="44"/>
      <c r="O180" s="44"/>
      <c r="P180" s="44"/>
      <c r="Q180" s="44"/>
      <c r="R180" s="44"/>
      <c r="S180" s="44"/>
      <c r="T180" s="44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4"/>
      <c r="AH180" s="44"/>
      <c r="AI180" s="44"/>
      <c r="AJ180" s="44"/>
      <c r="AK180" s="44"/>
      <c r="AL180" s="45"/>
      <c r="AM180" s="47"/>
      <c r="AN180" s="47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6"/>
      <c r="BG180" s="44"/>
      <c r="BH180" s="48"/>
      <c r="BI180" s="49">
        <f t="shared" ref="BI180:BY180" si="23">SUM(BI7:BI179)</f>
        <v>2257987.9</v>
      </c>
      <c r="BJ180" s="49">
        <f t="shared" si="23"/>
        <v>0</v>
      </c>
      <c r="BK180" s="49">
        <f t="shared" si="23"/>
        <v>5886563.8000000007</v>
      </c>
      <c r="BL180" s="49">
        <f t="shared" si="23"/>
        <v>8144551.7000000002</v>
      </c>
      <c r="BM180" s="49">
        <f t="shared" si="23"/>
        <v>324850.72583333333</v>
      </c>
      <c r="BN180" s="49">
        <f t="shared" si="23"/>
        <v>526655.30583333329</v>
      </c>
      <c r="BO180" s="49">
        <f t="shared" si="23"/>
        <v>506589.01583333319</v>
      </c>
      <c r="BP180" s="49">
        <f t="shared" si="23"/>
        <v>695474.64583333326</v>
      </c>
      <c r="BQ180" s="49">
        <f t="shared" si="23"/>
        <v>703641.3358333332</v>
      </c>
      <c r="BR180" s="49">
        <f t="shared" si="23"/>
        <v>790731.40583333338</v>
      </c>
      <c r="BS180" s="49">
        <f t="shared" si="23"/>
        <v>672779.76583333325</v>
      </c>
      <c r="BT180" s="49">
        <f t="shared" si="23"/>
        <v>620133.76583333325</v>
      </c>
      <c r="BU180" s="49">
        <f t="shared" si="23"/>
        <v>1014276.4858333332</v>
      </c>
      <c r="BV180" s="49">
        <f t="shared" si="23"/>
        <v>836526.0658333333</v>
      </c>
      <c r="BW180" s="49">
        <f t="shared" si="23"/>
        <v>757258.05583333329</v>
      </c>
      <c r="BX180" s="49">
        <f t="shared" si="23"/>
        <v>695635.12583333335</v>
      </c>
      <c r="BY180" s="49">
        <f t="shared" si="23"/>
        <v>8144551.7000000002</v>
      </c>
      <c r="BZ180" s="49">
        <f>SUM(BZ7:BZ151)</f>
        <v>0</v>
      </c>
    </row>
    <row r="181" spans="1:78" ht="14.25" customHeight="1" x14ac:dyDescent="0.3">
      <c r="AJ181" s="82"/>
      <c r="AK181" s="83"/>
    </row>
    <row r="184" spans="1:78" ht="24.75" customHeight="1" x14ac:dyDescent="0.3">
      <c r="BL184" s="32"/>
      <c r="BY184" s="32"/>
    </row>
    <row r="185" spans="1:78" ht="14.25" customHeight="1" x14ac:dyDescent="0.3">
      <c r="BL185" s="71"/>
    </row>
    <row r="186" spans="1:78" ht="14.25" customHeight="1" x14ac:dyDescent="0.3">
      <c r="BL186" s="71"/>
    </row>
    <row r="193" spans="64:64" ht="14.25" customHeight="1" x14ac:dyDescent="0.3">
      <c r="BL193" s="32"/>
    </row>
  </sheetData>
  <autoFilter ref="A6:BZ6" xr:uid="{D593B721-2AC1-4F2A-818B-CC985E418AFD}"/>
  <mergeCells count="13">
    <mergeCell ref="C1:P1"/>
    <mergeCell ref="C4:E4"/>
    <mergeCell ref="G4:J4"/>
    <mergeCell ref="L4:P5"/>
    <mergeCell ref="Q4:AF4"/>
    <mergeCell ref="AO4:BE4"/>
    <mergeCell ref="BG4:BX4"/>
    <mergeCell ref="A5:B5"/>
    <mergeCell ref="U5:AF5"/>
    <mergeCell ref="AT5:BE5"/>
    <mergeCell ref="BI5:BK5"/>
    <mergeCell ref="BM5:BX5"/>
    <mergeCell ref="AG4:AN4"/>
  </mergeCells>
  <conditionalFormatting sqref="BG127 BG131:BG139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madre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Richard  Correa Amores</dc:creator>
  <cp:keywords/>
  <dc:description/>
  <cp:lastModifiedBy>Henry Fabricio Cruz Rodríguez</cp:lastModifiedBy>
  <cp:revision/>
  <dcterms:created xsi:type="dcterms:W3CDTF">2024-08-20T17:16:15Z</dcterms:created>
  <dcterms:modified xsi:type="dcterms:W3CDTF">2025-02-05T16:42:36Z</dcterms:modified>
  <cp:category/>
  <cp:contentStatus/>
</cp:coreProperties>
</file>