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55" tabRatio="831"/>
  </bookViews>
  <sheets>
    <sheet name="Contenidos" sheetId="113" r:id="rId1"/>
    <sheet name="0. Guía de uso" sheetId="114" r:id="rId2"/>
    <sheet name="1. Matriz mercados" sheetId="106" r:id="rId3"/>
    <sheet name="2. Resumen " sheetId="29" r:id="rId4"/>
    <sheet name="3. Atractividad" sheetId="112" r:id="rId5"/>
    <sheet name="3. Competitividad" sheetId="14" r:id="rId6"/>
    <sheet name="4. Variables (base-100)" sheetId="88" r:id="rId7"/>
    <sheet name="5. Variables (datos)" sheetId="62" r:id="rId8"/>
  </sheets>
  <definedNames>
    <definedName name="_xlnm._FilterDatabase" localSheetId="3" hidden="1">'2. Resumen '!$B$1:$C$17</definedName>
    <definedName name="_xlnm._FilterDatabase" localSheetId="6" hidden="1">'4. Variables (base-100)'!$A$1:$J$15</definedName>
    <definedName name="_xlnm._FilterDatabase" localSheetId="7" hidden="1">'5. Variables (datos)'!$A$1:$B$17</definedName>
    <definedName name="_xlnm.Print_Area" localSheetId="3">'2. Resumen '!$A$1:$C$17</definedName>
    <definedName name="_xlnm.Print_Area" localSheetId="6">'4. Variables (base-100)'!$A$1:$J$15</definedName>
    <definedName name="_xlnm.Print_Area" localSheetId="7">'5. Variables (datos)'!$A$1:$B$25</definedName>
    <definedName name="_xlnm.Print_Titles" localSheetId="7">'5. Variables (datos)'!$A:$A</definedName>
  </definedNames>
  <calcPr calcId="162913" calcOnSave="0"/>
</workbook>
</file>

<file path=xl/calcChain.xml><?xml version="1.0" encoding="utf-8"?>
<calcChain xmlns="http://schemas.openxmlformats.org/spreadsheetml/2006/main">
  <c r="AB4" i="14" l="1"/>
  <c r="A21" i="29" l="1"/>
  <c r="A20" i="29"/>
  <c r="A19" i="29"/>
  <c r="A18" i="29"/>
  <c r="A17" i="29"/>
  <c r="A16" i="29"/>
  <c r="A15" i="29"/>
  <c r="A14" i="29"/>
  <c r="A13" i="29"/>
  <c r="A12" i="29"/>
  <c r="A11" i="29"/>
  <c r="A10" i="29"/>
  <c r="A9" i="29"/>
  <c r="A8" i="29"/>
  <c r="A7" i="29"/>
  <c r="A6" i="29"/>
  <c r="A5" i="29"/>
  <c r="D1" i="29" l="1"/>
  <c r="D7" i="29"/>
  <c r="P13" i="62" l="1"/>
  <c r="D20" i="29" l="1"/>
  <c r="D21" i="29"/>
  <c r="D19" i="29"/>
  <c r="S17" i="112"/>
  <c r="S13" i="112"/>
  <c r="S9" i="112"/>
  <c r="S5" i="112"/>
  <c r="S6" i="88"/>
  <c r="S6" i="14" s="1"/>
  <c r="S9" i="88"/>
  <c r="S9" i="14" s="1"/>
  <c r="S10" i="88"/>
  <c r="S10" i="14" s="1"/>
  <c r="S13" i="88"/>
  <c r="S13" i="14" s="1"/>
  <c r="S14" i="88"/>
  <c r="S14" i="14" s="1"/>
  <c r="S17" i="88"/>
  <c r="S17" i="14" s="1"/>
  <c r="S18" i="88"/>
  <c r="S18" i="14" s="1"/>
  <c r="S19" i="88"/>
  <c r="S19" i="14" s="1"/>
  <c r="S21" i="88"/>
  <c r="S21" i="112" s="1"/>
  <c r="S22" i="88"/>
  <c r="S22" i="14" s="1"/>
  <c r="S5" i="88"/>
  <c r="S5" i="14" s="1"/>
  <c r="Y24" i="62"/>
  <c r="Y25" i="62"/>
  <c r="S25" i="62"/>
  <c r="S24" i="62"/>
  <c r="S30" i="62"/>
  <c r="S7" i="88" s="1"/>
  <c r="O25" i="62"/>
  <c r="O24" i="62"/>
  <c r="N24" i="62"/>
  <c r="M24" i="62"/>
  <c r="L24" i="62"/>
  <c r="K24" i="62"/>
  <c r="H24" i="62"/>
  <c r="G24" i="62"/>
  <c r="F24" i="62"/>
  <c r="E24" i="62"/>
  <c r="S7" i="14" l="1"/>
  <c r="S7" i="112"/>
  <c r="S22" i="112"/>
  <c r="S6" i="112"/>
  <c r="S10" i="112"/>
  <c r="S14" i="112"/>
  <c r="S18" i="112"/>
  <c r="S20" i="88"/>
  <c r="S16" i="88"/>
  <c r="S12" i="88"/>
  <c r="S8" i="88"/>
  <c r="S19" i="112"/>
  <c r="S15" i="88"/>
  <c r="S11" i="88"/>
  <c r="S21" i="14"/>
  <c r="S26" i="62"/>
  <c r="S20" i="112" l="1"/>
  <c r="S20" i="14"/>
  <c r="S8" i="112"/>
  <c r="S8" i="14"/>
  <c r="S12" i="112"/>
  <c r="S12" i="14"/>
  <c r="S11" i="14"/>
  <c r="S11" i="112"/>
  <c r="S15" i="14"/>
  <c r="S15" i="112"/>
  <c r="S16" i="112"/>
  <c r="S16" i="14"/>
  <c r="J20" i="62"/>
  <c r="J21" i="62"/>
  <c r="S3" i="112" l="1"/>
  <c r="S3" i="14"/>
  <c r="S3" i="88"/>
  <c r="K25" i="62"/>
  <c r="K29" i="62" s="1"/>
  <c r="K26" i="62" l="1"/>
  <c r="A20" i="112"/>
  <c r="A20" i="14"/>
  <c r="K28" i="62"/>
  <c r="K30" i="62" s="1"/>
  <c r="X25" i="62" l="1"/>
  <c r="X24" i="62"/>
  <c r="X28" i="62" s="1"/>
  <c r="Q24" i="62"/>
  <c r="Q28" i="62" s="1"/>
  <c r="A22" i="62" l="1"/>
  <c r="AA25" i="62"/>
  <c r="Z25" i="62"/>
  <c r="W25" i="62"/>
  <c r="V25" i="62"/>
  <c r="T25" i="62"/>
  <c r="R25" i="62"/>
  <c r="Q25" i="62"/>
  <c r="Q29" i="62" s="1"/>
  <c r="N25" i="62"/>
  <c r="N29" i="62" s="1"/>
  <c r="M25" i="62"/>
  <c r="L25" i="62"/>
  <c r="AA24" i="62"/>
  <c r="Z24" i="62"/>
  <c r="W24" i="62"/>
  <c r="V24" i="62"/>
  <c r="T24" i="62"/>
  <c r="T28" i="62" s="1"/>
  <c r="R24" i="62"/>
  <c r="R28" i="62" s="1"/>
  <c r="O28" i="62"/>
  <c r="N28" i="62"/>
  <c r="M28" i="62"/>
  <c r="L28" i="62"/>
  <c r="A21" i="112" l="1"/>
  <c r="A21" i="14"/>
  <c r="D10" i="29"/>
  <c r="Q30" i="62"/>
  <c r="D6" i="29"/>
  <c r="D8" i="29"/>
  <c r="D9" i="29"/>
  <c r="D11" i="29"/>
  <c r="D12" i="29"/>
  <c r="D13" i="29"/>
  <c r="D14" i="29"/>
  <c r="D15" i="29"/>
  <c r="D16" i="29"/>
  <c r="D17" i="29"/>
  <c r="D18" i="29"/>
  <c r="D22" i="29"/>
  <c r="D5" i="29"/>
  <c r="AC5" i="112" s="1"/>
  <c r="J12" i="62"/>
  <c r="J19" i="62"/>
  <c r="J15" i="62"/>
  <c r="J6" i="62"/>
  <c r="J7" i="62"/>
  <c r="J10" i="62"/>
  <c r="J17" i="62"/>
  <c r="J8" i="62"/>
  <c r="I13" i="62"/>
  <c r="I24" i="62" s="1"/>
  <c r="P3" i="112"/>
  <c r="Q3" i="14"/>
  <c r="Q3" i="112"/>
  <c r="Q3" i="88"/>
  <c r="AA3" i="112"/>
  <c r="Z3" i="112"/>
  <c r="Y3" i="112"/>
  <c r="X3" i="112"/>
  <c r="W3" i="112"/>
  <c r="V3" i="112"/>
  <c r="U3" i="112"/>
  <c r="T3" i="112"/>
  <c r="R3" i="112"/>
  <c r="O3" i="112"/>
  <c r="N3" i="112"/>
  <c r="M3" i="112"/>
  <c r="L3" i="112"/>
  <c r="K3" i="112"/>
  <c r="J3" i="112"/>
  <c r="I3" i="112"/>
  <c r="H3" i="112"/>
  <c r="G3" i="112"/>
  <c r="F3" i="112"/>
  <c r="E3" i="112"/>
  <c r="D3" i="112"/>
  <c r="C3" i="112"/>
  <c r="B3" i="112"/>
  <c r="AA3" i="14"/>
  <c r="Z3" i="14"/>
  <c r="Y3" i="14"/>
  <c r="X3" i="14"/>
  <c r="W3" i="14"/>
  <c r="V3" i="14"/>
  <c r="U3" i="14"/>
  <c r="T3" i="14"/>
  <c r="R3" i="14"/>
  <c r="P3" i="14"/>
  <c r="O3" i="14"/>
  <c r="N3" i="14"/>
  <c r="M3" i="14"/>
  <c r="L3" i="14"/>
  <c r="K3" i="14"/>
  <c r="J3" i="14"/>
  <c r="I3" i="14"/>
  <c r="H3" i="14"/>
  <c r="G3" i="14"/>
  <c r="F3" i="14"/>
  <c r="E3" i="14"/>
  <c r="D3" i="14"/>
  <c r="C3" i="14"/>
  <c r="B3" i="14"/>
  <c r="AA3" i="88"/>
  <c r="Z3" i="88"/>
  <c r="Y3" i="88"/>
  <c r="X3" i="88"/>
  <c r="W3" i="88"/>
  <c r="V3" i="88"/>
  <c r="U3" i="88"/>
  <c r="T3" i="88"/>
  <c r="R3" i="88"/>
  <c r="P3" i="88"/>
  <c r="O3" i="88"/>
  <c r="N3" i="88"/>
  <c r="M3" i="88"/>
  <c r="L3" i="88"/>
  <c r="K3" i="88"/>
  <c r="J3" i="88"/>
  <c r="I3" i="88"/>
  <c r="H3" i="88"/>
  <c r="G3" i="88"/>
  <c r="F3" i="88"/>
  <c r="E3" i="88"/>
  <c r="D3" i="88"/>
  <c r="C3" i="88"/>
  <c r="B3" i="88"/>
  <c r="U17" i="62"/>
  <c r="U15" i="62"/>
  <c r="U14" i="62"/>
  <c r="U13" i="62"/>
  <c r="U12" i="62"/>
  <c r="U11" i="62"/>
  <c r="U10" i="62"/>
  <c r="U9" i="62"/>
  <c r="U7" i="62"/>
  <c r="U6" i="62"/>
  <c r="D13" i="62"/>
  <c r="D24" i="62" s="1"/>
  <c r="C13" i="62"/>
  <c r="C24" i="62" s="1"/>
  <c r="C28" i="62" s="1"/>
  <c r="B19" i="62"/>
  <c r="B13" i="62"/>
  <c r="B7" i="62"/>
  <c r="B5" i="62"/>
  <c r="A6" i="88"/>
  <c r="A7" i="88"/>
  <c r="A8" i="88"/>
  <c r="A9" i="88"/>
  <c r="A10" i="88"/>
  <c r="A11" i="88"/>
  <c r="A12" i="88"/>
  <c r="A13" i="88"/>
  <c r="A14" i="88"/>
  <c r="A15" i="88"/>
  <c r="A16" i="88"/>
  <c r="A17" i="88"/>
  <c r="A18" i="88"/>
  <c r="A19" i="88"/>
  <c r="A20" i="88"/>
  <c r="A21" i="88"/>
  <c r="A22" i="88"/>
  <c r="A22" i="14"/>
  <c r="A22" i="112"/>
  <c r="B24" i="62" l="1"/>
  <c r="B28" i="62"/>
  <c r="A6" i="14"/>
  <c r="A6" i="112"/>
  <c r="A14" i="112"/>
  <c r="A14" i="14"/>
  <c r="A18" i="14"/>
  <c r="A18" i="112"/>
  <c r="A7" i="112"/>
  <c r="A7" i="14"/>
  <c r="A11" i="112"/>
  <c r="A11" i="14"/>
  <c r="A15" i="112"/>
  <c r="A15" i="14"/>
  <c r="A19" i="112"/>
  <c r="A19" i="14"/>
  <c r="A8" i="112"/>
  <c r="A8" i="14"/>
  <c r="A16" i="14"/>
  <c r="A16" i="112"/>
  <c r="A10" i="14"/>
  <c r="A10" i="112"/>
  <c r="A12" i="112"/>
  <c r="A12" i="14"/>
  <c r="A9" i="112"/>
  <c r="A9" i="14"/>
  <c r="A13" i="112"/>
  <c r="A13" i="14"/>
  <c r="A17" i="112"/>
  <c r="A17" i="14"/>
  <c r="B25" i="62"/>
  <c r="B29" i="62" s="1"/>
  <c r="Q21" i="88"/>
  <c r="Q20" i="88"/>
  <c r="Q19" i="88"/>
  <c r="G28" i="62"/>
  <c r="G25" i="62"/>
  <c r="C25" i="62"/>
  <c r="C29" i="62" s="1"/>
  <c r="I28" i="62"/>
  <c r="I25" i="62"/>
  <c r="P25" i="62"/>
  <c r="P24" i="62"/>
  <c r="P28" i="62" s="1"/>
  <c r="U25" i="62"/>
  <c r="U29" i="62" s="1"/>
  <c r="U24" i="62"/>
  <c r="U28" i="62" s="1"/>
  <c r="D25" i="62"/>
  <c r="D28" i="62"/>
  <c r="J13" i="62"/>
  <c r="J11" i="62"/>
  <c r="J18" i="62"/>
  <c r="J9" i="62"/>
  <c r="J16" i="62"/>
  <c r="J14" i="62"/>
  <c r="Q14" i="88"/>
  <c r="Q6" i="88"/>
  <c r="Q22" i="88"/>
  <c r="Q7" i="88"/>
  <c r="Q11" i="88"/>
  <c r="Q15" i="88"/>
  <c r="Q8" i="88"/>
  <c r="Q12" i="88"/>
  <c r="Q16" i="88"/>
  <c r="Q10" i="88"/>
  <c r="Q18" i="88"/>
  <c r="Q5" i="88"/>
  <c r="Q9" i="88"/>
  <c r="Q13" i="88"/>
  <c r="Q17" i="88"/>
  <c r="Q26" i="62"/>
  <c r="H25" i="62"/>
  <c r="Q11" i="112" l="1"/>
  <c r="Q11" i="14"/>
  <c r="Q5" i="112"/>
  <c r="Q5" i="14"/>
  <c r="Q12" i="112"/>
  <c r="Q12" i="14"/>
  <c r="Q7" i="112"/>
  <c r="Q7" i="14"/>
  <c r="Q9" i="112"/>
  <c r="Q9" i="14"/>
  <c r="Q14" i="112"/>
  <c r="Q14" i="14"/>
  <c r="Q17" i="112"/>
  <c r="Q17" i="14"/>
  <c r="Q18" i="112"/>
  <c r="Q18" i="14"/>
  <c r="Q8" i="112"/>
  <c r="Q8" i="14"/>
  <c r="Q22" i="112"/>
  <c r="Q22" i="14"/>
  <c r="Q19" i="112"/>
  <c r="Q19" i="14"/>
  <c r="Q16" i="112"/>
  <c r="Q16" i="14"/>
  <c r="Q21" i="112"/>
  <c r="Q21" i="14"/>
  <c r="Q13" i="112"/>
  <c r="Q13" i="14"/>
  <c r="Q10" i="112"/>
  <c r="Q10" i="14"/>
  <c r="Q15" i="112"/>
  <c r="Q15" i="14"/>
  <c r="Q6" i="112"/>
  <c r="Q6" i="14"/>
  <c r="Q20" i="112"/>
  <c r="Q20" i="14"/>
  <c r="B26" i="62"/>
  <c r="E25" i="62"/>
  <c r="H28" i="62"/>
  <c r="J5" i="62"/>
  <c r="J24" i="62" s="1"/>
  <c r="F28" i="62"/>
  <c r="F25" i="62"/>
  <c r="E29" i="62"/>
  <c r="AB4" i="112"/>
  <c r="Y28" i="62"/>
  <c r="Z28" i="62"/>
  <c r="Z29" i="62"/>
  <c r="AA29" i="62"/>
  <c r="X29" i="62"/>
  <c r="J28" i="62" l="1"/>
  <c r="J25" i="62"/>
  <c r="AA26" i="62"/>
  <c r="AA28" i="62"/>
  <c r="AA30" i="62" s="1"/>
  <c r="AA11" i="88" s="1"/>
  <c r="Z26" i="62"/>
  <c r="Y29" i="62"/>
  <c r="Z30" i="62"/>
  <c r="Z5" i="88" s="1"/>
  <c r="Y26" i="62"/>
  <c r="X30" i="62"/>
  <c r="X13" i="88" s="1"/>
  <c r="X26" i="62"/>
  <c r="W29" i="62"/>
  <c r="V29" i="62"/>
  <c r="V28" i="62"/>
  <c r="R29" i="62"/>
  <c r="P29" i="62"/>
  <c r="M30" i="62"/>
  <c r="L29" i="62"/>
  <c r="Z5" i="14" l="1"/>
  <c r="Z5" i="112"/>
  <c r="AA20" i="88"/>
  <c r="X19" i="88"/>
  <c r="Y30" i="62"/>
  <c r="Y18" i="88" s="1"/>
  <c r="Y18" i="14" s="1"/>
  <c r="AA19" i="88"/>
  <c r="AA19" i="112" s="1"/>
  <c r="Z21" i="88"/>
  <c r="X21" i="88"/>
  <c r="X21" i="14" s="1"/>
  <c r="Z20" i="88"/>
  <c r="AA21" i="88"/>
  <c r="X20" i="88"/>
  <c r="Z19" i="88"/>
  <c r="M19" i="88"/>
  <c r="M20" i="88"/>
  <c r="AA14" i="88"/>
  <c r="AA14" i="112" s="1"/>
  <c r="W26" i="62"/>
  <c r="W28" i="62"/>
  <c r="W30" i="62" s="1"/>
  <c r="V26" i="62"/>
  <c r="P30" i="62"/>
  <c r="P21" i="88" s="1"/>
  <c r="L26" i="62"/>
  <c r="L30" i="62"/>
  <c r="L20" i="88" s="1"/>
  <c r="X17" i="88"/>
  <c r="X17" i="112" s="1"/>
  <c r="X13" i="112"/>
  <c r="X13" i="14"/>
  <c r="M6" i="88"/>
  <c r="M10" i="88"/>
  <c r="M14" i="88"/>
  <c r="M18" i="88"/>
  <c r="M22" i="88"/>
  <c r="M7" i="88"/>
  <c r="M7" i="14" s="1"/>
  <c r="M11" i="88"/>
  <c r="M15" i="88"/>
  <c r="M5" i="88"/>
  <c r="M5" i="112" s="1"/>
  <c r="M12" i="88"/>
  <c r="M8" i="88"/>
  <c r="M13" i="88"/>
  <c r="M21" i="88"/>
  <c r="M16" i="88"/>
  <c r="M9" i="88"/>
  <c r="M17" i="88"/>
  <c r="R30" i="62"/>
  <c r="R10" i="88" s="1"/>
  <c r="Z9" i="88"/>
  <c r="Z13" i="88"/>
  <c r="Z17" i="88"/>
  <c r="Z6" i="88"/>
  <c r="Z8" i="88"/>
  <c r="Z10" i="88"/>
  <c r="Z12" i="88"/>
  <c r="Z14" i="88"/>
  <c r="Z16" i="88"/>
  <c r="Z18" i="88"/>
  <c r="Z22" i="88"/>
  <c r="Z7" i="88"/>
  <c r="Z11" i="88"/>
  <c r="Z15" i="88"/>
  <c r="X6" i="88"/>
  <c r="X10" i="88"/>
  <c r="X14" i="88"/>
  <c r="X18" i="88"/>
  <c r="X22" i="88"/>
  <c r="X8" i="88"/>
  <c r="X16" i="88"/>
  <c r="X7" i="88"/>
  <c r="X11" i="88"/>
  <c r="X15" i="88"/>
  <c r="X5" i="88"/>
  <c r="X12" i="88"/>
  <c r="AA11" i="112"/>
  <c r="AA11" i="14"/>
  <c r="AA5" i="88"/>
  <c r="AA10" i="88"/>
  <c r="AA17" i="88"/>
  <c r="AA9" i="88"/>
  <c r="AA12" i="88"/>
  <c r="AA16" i="88"/>
  <c r="AA22" i="88"/>
  <c r="AA8" i="88"/>
  <c r="AA15" i="88"/>
  <c r="AA7" i="88"/>
  <c r="AA6" i="88"/>
  <c r="AA18" i="88"/>
  <c r="AA13" i="88"/>
  <c r="X9" i="88"/>
  <c r="V30" i="62"/>
  <c r="V21" i="88" s="1"/>
  <c r="R26" i="62"/>
  <c r="P26" i="62"/>
  <c r="M26" i="62"/>
  <c r="X5" i="112" l="1"/>
  <c r="X5" i="14"/>
  <c r="P10" i="88"/>
  <c r="Y13" i="88"/>
  <c r="Y13" i="14" s="1"/>
  <c r="Y12" i="88"/>
  <c r="Y12" i="14" s="1"/>
  <c r="Y7" i="88"/>
  <c r="Y7" i="112" s="1"/>
  <c r="Y5" i="88"/>
  <c r="AA19" i="14"/>
  <c r="Y18" i="112"/>
  <c r="X21" i="112"/>
  <c r="Y14" i="88"/>
  <c r="Y14" i="14" s="1"/>
  <c r="Y9" i="88"/>
  <c r="Y9" i="112" s="1"/>
  <c r="Y8" i="88"/>
  <c r="Y8" i="14" s="1"/>
  <c r="Y11" i="88"/>
  <c r="Y21" i="88"/>
  <c r="Y21" i="14" s="1"/>
  <c r="Y10" i="88"/>
  <c r="Y15" i="88"/>
  <c r="Y15" i="14" s="1"/>
  <c r="L21" i="88"/>
  <c r="L21" i="14" s="1"/>
  <c r="Y20" i="88"/>
  <c r="Y20" i="14" s="1"/>
  <c r="L6" i="88"/>
  <c r="L6" i="112" s="1"/>
  <c r="Y22" i="88"/>
  <c r="Y22" i="14" s="1"/>
  <c r="Y17" i="88"/>
  <c r="Y17" i="14" s="1"/>
  <c r="Y16" i="88"/>
  <c r="Y16" i="14" s="1"/>
  <c r="Y6" i="88"/>
  <c r="Y6" i="112" s="1"/>
  <c r="L19" i="88"/>
  <c r="L19" i="14" s="1"/>
  <c r="Y19" i="88"/>
  <c r="Y19" i="14" s="1"/>
  <c r="R20" i="88"/>
  <c r="R20" i="112" s="1"/>
  <c r="R19" i="88"/>
  <c r="R19" i="112" s="1"/>
  <c r="R21" i="88"/>
  <c r="R21" i="14" s="1"/>
  <c r="V19" i="88"/>
  <c r="V20" i="88"/>
  <c r="V20" i="112" s="1"/>
  <c r="W6" i="88"/>
  <c r="W6" i="14" s="1"/>
  <c r="W20" i="88"/>
  <c r="W20" i="112" s="1"/>
  <c r="W21" i="88"/>
  <c r="W21" i="112" s="1"/>
  <c r="W19" i="88"/>
  <c r="P19" i="88"/>
  <c r="P19" i="14" s="1"/>
  <c r="P20" i="88"/>
  <c r="P20" i="14" s="1"/>
  <c r="L10" i="88"/>
  <c r="L10" i="14" s="1"/>
  <c r="L5" i="88"/>
  <c r="L8" i="88"/>
  <c r="L8" i="14" s="1"/>
  <c r="L13" i="88"/>
  <c r="L13" i="112" s="1"/>
  <c r="L16" i="88"/>
  <c r="L16" i="14" s="1"/>
  <c r="Y19" i="112"/>
  <c r="L7" i="88"/>
  <c r="L9" i="88"/>
  <c r="L9" i="112" s="1"/>
  <c r="L15" i="88"/>
  <c r="L15" i="112" s="1"/>
  <c r="AA14" i="14"/>
  <c r="L22" i="88"/>
  <c r="L22" i="14" s="1"/>
  <c r="L14" i="88"/>
  <c r="L14" i="14" s="1"/>
  <c r="L11" i="88"/>
  <c r="L11" i="112" s="1"/>
  <c r="L12" i="88"/>
  <c r="L12" i="112" s="1"/>
  <c r="L17" i="88"/>
  <c r="L17" i="112" s="1"/>
  <c r="L18" i="88"/>
  <c r="L18" i="14" s="1"/>
  <c r="Y17" i="112"/>
  <c r="R8" i="88"/>
  <c r="R8" i="14" s="1"/>
  <c r="R6" i="88"/>
  <c r="R6" i="112" s="1"/>
  <c r="V21" i="112"/>
  <c r="V8" i="88"/>
  <c r="V8" i="112" s="1"/>
  <c r="W15" i="88"/>
  <c r="W15" i="112" s="1"/>
  <c r="W8" i="88"/>
  <c r="W8" i="14" s="1"/>
  <c r="W11" i="88"/>
  <c r="W11" i="14" s="1"/>
  <c r="W14" i="88"/>
  <c r="W14" i="14" s="1"/>
  <c r="W5" i="88"/>
  <c r="W5" i="112" s="1"/>
  <c r="P12" i="88"/>
  <c r="P12" i="14" s="1"/>
  <c r="P13" i="88"/>
  <c r="P13" i="112" s="1"/>
  <c r="P18" i="88"/>
  <c r="P18" i="112" s="1"/>
  <c r="P15" i="88"/>
  <c r="P15" i="14" s="1"/>
  <c r="P5" i="88"/>
  <c r="P21" i="14"/>
  <c r="P9" i="88"/>
  <c r="P9" i="14" s="1"/>
  <c r="P7" i="88"/>
  <c r="P7" i="14" s="1"/>
  <c r="P16" i="88"/>
  <c r="P16" i="112" s="1"/>
  <c r="P17" i="88"/>
  <c r="P17" i="14" s="1"/>
  <c r="P6" i="88"/>
  <c r="P6" i="112" s="1"/>
  <c r="P11" i="88"/>
  <c r="P11" i="112" s="1"/>
  <c r="P14" i="88"/>
  <c r="P14" i="112" s="1"/>
  <c r="P8" i="88"/>
  <c r="P8" i="14" s="1"/>
  <c r="P10" i="112"/>
  <c r="P22" i="88"/>
  <c r="P22" i="14" s="1"/>
  <c r="R13" i="88"/>
  <c r="R13" i="14" s="1"/>
  <c r="R22" i="88"/>
  <c r="R22" i="112" s="1"/>
  <c r="O26" i="62"/>
  <c r="V6" i="88"/>
  <c r="V6" i="112" s="1"/>
  <c r="V12" i="88"/>
  <c r="V12" i="112" s="1"/>
  <c r="W9" i="88"/>
  <c r="W9" i="14" s="1"/>
  <c r="W18" i="88"/>
  <c r="W18" i="14" s="1"/>
  <c r="V9" i="88"/>
  <c r="V9" i="112" s="1"/>
  <c r="V7" i="88"/>
  <c r="V7" i="112" s="1"/>
  <c r="R15" i="88"/>
  <c r="R15" i="112" s="1"/>
  <c r="X17" i="14"/>
  <c r="V17" i="88"/>
  <c r="V17" i="14" s="1"/>
  <c r="V11" i="88"/>
  <c r="V11" i="14" s="1"/>
  <c r="R10" i="112"/>
  <c r="R10" i="14"/>
  <c r="W5" i="14"/>
  <c r="AA22" i="112"/>
  <c r="AA22" i="14"/>
  <c r="AA20" i="112"/>
  <c r="AA20" i="14"/>
  <c r="X15" i="112"/>
  <c r="X15" i="14"/>
  <c r="X10" i="112"/>
  <c r="X10" i="14"/>
  <c r="Z22" i="112"/>
  <c r="Z22" i="14"/>
  <c r="Z6" i="112"/>
  <c r="Z6" i="14"/>
  <c r="M16" i="14"/>
  <c r="M16" i="112"/>
  <c r="M15" i="14"/>
  <c r="M15" i="112"/>
  <c r="AA7" i="112"/>
  <c r="AA7" i="14"/>
  <c r="AA17" i="112"/>
  <c r="AA17" i="14"/>
  <c r="X12" i="112"/>
  <c r="X12" i="14"/>
  <c r="X22" i="112"/>
  <c r="X22" i="14"/>
  <c r="Z15" i="112"/>
  <c r="Z15" i="14"/>
  <c r="Z12" i="112"/>
  <c r="Z12" i="14"/>
  <c r="R18" i="88"/>
  <c r="M12" i="14"/>
  <c r="M12" i="112"/>
  <c r="M14" i="14"/>
  <c r="M14" i="112"/>
  <c r="N30" i="62"/>
  <c r="N12" i="88" s="1"/>
  <c r="W13" i="88"/>
  <c r="W12" i="88"/>
  <c r="W7" i="88"/>
  <c r="W10" i="88"/>
  <c r="V14" i="88"/>
  <c r="V5" i="88"/>
  <c r="V5" i="112" s="1"/>
  <c r="V10" i="88"/>
  <c r="V15" i="88"/>
  <c r="V16" i="88"/>
  <c r="AA13" i="112"/>
  <c r="AA13" i="14"/>
  <c r="AA15" i="112"/>
  <c r="AA15" i="14"/>
  <c r="AA21" i="112"/>
  <c r="AA21" i="14"/>
  <c r="AA10" i="112"/>
  <c r="AA10" i="14"/>
  <c r="X7" i="112"/>
  <c r="X7" i="14"/>
  <c r="X18" i="112"/>
  <c r="X18" i="14"/>
  <c r="Z11" i="112"/>
  <c r="Z11" i="14"/>
  <c r="Z18" i="112"/>
  <c r="Z18" i="14"/>
  <c r="Z10" i="112"/>
  <c r="Z10" i="14"/>
  <c r="Z17" i="112"/>
  <c r="Z17" i="14"/>
  <c r="R17" i="88"/>
  <c r="R12" i="88"/>
  <c r="R11" i="88"/>
  <c r="R14" i="88"/>
  <c r="M17" i="112"/>
  <c r="M17" i="14"/>
  <c r="M13" i="112"/>
  <c r="M13" i="14"/>
  <c r="M5" i="14"/>
  <c r="M7" i="112"/>
  <c r="M10" i="14"/>
  <c r="M10" i="112"/>
  <c r="V21" i="14"/>
  <c r="AA6" i="14"/>
  <c r="AA6" i="112"/>
  <c r="AA9" i="112"/>
  <c r="AA9" i="14"/>
  <c r="X20" i="112"/>
  <c r="X20" i="14"/>
  <c r="X8" i="112"/>
  <c r="X8" i="14"/>
  <c r="Z19" i="112"/>
  <c r="Z19" i="14"/>
  <c r="Z14" i="112"/>
  <c r="Z14" i="14"/>
  <c r="Z9" i="112"/>
  <c r="Z9" i="14"/>
  <c r="M20" i="14"/>
  <c r="M20" i="112"/>
  <c r="M18" i="14"/>
  <c r="M18" i="112"/>
  <c r="X9" i="112"/>
  <c r="X9" i="14"/>
  <c r="AA16" i="112"/>
  <c r="AA16" i="14"/>
  <c r="X11" i="112"/>
  <c r="X11" i="14"/>
  <c r="X6" i="14"/>
  <c r="X6" i="112"/>
  <c r="Z20" i="112"/>
  <c r="Z20" i="14"/>
  <c r="Z21" i="112"/>
  <c r="Z21" i="14"/>
  <c r="M21" i="112"/>
  <c r="M21" i="14"/>
  <c r="M11" i="112"/>
  <c r="M11" i="14"/>
  <c r="W16" i="88"/>
  <c r="W17" i="88"/>
  <c r="W22" i="88"/>
  <c r="V22" i="88"/>
  <c r="V13" i="88"/>
  <c r="V18" i="88"/>
  <c r="L20" i="112"/>
  <c r="L20" i="14"/>
  <c r="AA18" i="112"/>
  <c r="AA18" i="14"/>
  <c r="AA8" i="112"/>
  <c r="AA8" i="14"/>
  <c r="AA12" i="112"/>
  <c r="AA12" i="14"/>
  <c r="AA5" i="112"/>
  <c r="AA5" i="14"/>
  <c r="X19" i="112"/>
  <c r="X19" i="14"/>
  <c r="X16" i="112"/>
  <c r="X16" i="14"/>
  <c r="X14" i="112"/>
  <c r="X14" i="14"/>
  <c r="Z7" i="112"/>
  <c r="Z7" i="14"/>
  <c r="Z16" i="112"/>
  <c r="Z16" i="14"/>
  <c r="Z8" i="112"/>
  <c r="Z8" i="14"/>
  <c r="Z13" i="112"/>
  <c r="Z13" i="14"/>
  <c r="R16" i="88"/>
  <c r="R9" i="88"/>
  <c r="R5" i="88"/>
  <c r="R7" i="88"/>
  <c r="M9" i="112"/>
  <c r="M9" i="14"/>
  <c r="M8" i="14"/>
  <c r="M8" i="112"/>
  <c r="M19" i="112"/>
  <c r="M19" i="14"/>
  <c r="M22" i="14"/>
  <c r="M22" i="112"/>
  <c r="M6" i="14"/>
  <c r="M6" i="112"/>
  <c r="N26" i="62"/>
  <c r="Y13" i="112" l="1"/>
  <c r="L5" i="14"/>
  <c r="L5" i="112"/>
  <c r="Y5" i="14"/>
  <c r="Y5" i="112"/>
  <c r="L7" i="112"/>
  <c r="L7" i="14"/>
  <c r="P5" i="14"/>
  <c r="P5" i="112"/>
  <c r="R5" i="14"/>
  <c r="R5" i="112"/>
  <c r="Y7" i="14"/>
  <c r="Y12" i="112"/>
  <c r="W11" i="112"/>
  <c r="Y6" i="14"/>
  <c r="Y9" i="14"/>
  <c r="Y20" i="112"/>
  <c r="L16" i="112"/>
  <c r="Y14" i="112"/>
  <c r="L19" i="112"/>
  <c r="Y22" i="112"/>
  <c r="Y8" i="112"/>
  <c r="Y15" i="112"/>
  <c r="L10" i="112"/>
  <c r="V20" i="14"/>
  <c r="Y16" i="112"/>
  <c r="L9" i="14"/>
  <c r="Y21" i="112"/>
  <c r="L6" i="14"/>
  <c r="W6" i="112"/>
  <c r="Y11" i="14"/>
  <c r="Y11" i="112"/>
  <c r="Y10" i="14"/>
  <c r="Y10" i="112"/>
  <c r="N21" i="88"/>
  <c r="N21" i="14" s="1"/>
  <c r="N20" i="88"/>
  <c r="N20" i="112" s="1"/>
  <c r="N19" i="88"/>
  <c r="N19" i="112" s="1"/>
  <c r="P21" i="112"/>
  <c r="V17" i="112"/>
  <c r="L13" i="14"/>
  <c r="L22" i="112"/>
  <c r="L12" i="14"/>
  <c r="L8" i="112"/>
  <c r="V12" i="14"/>
  <c r="W18" i="112"/>
  <c r="R6" i="14"/>
  <c r="L18" i="112"/>
  <c r="L11" i="14"/>
  <c r="L15" i="14"/>
  <c r="L21" i="112"/>
  <c r="L14" i="112"/>
  <c r="R19" i="14"/>
  <c r="R8" i="112"/>
  <c r="L17" i="14"/>
  <c r="R22" i="14"/>
  <c r="R20" i="14"/>
  <c r="V7" i="14"/>
  <c r="V8" i="14"/>
  <c r="W15" i="14"/>
  <c r="P16" i="14"/>
  <c r="P20" i="112"/>
  <c r="P13" i="14"/>
  <c r="P22" i="112"/>
  <c r="P8" i="112"/>
  <c r="P10" i="14"/>
  <c r="P12" i="112"/>
  <c r="P6" i="14"/>
  <c r="P11" i="14"/>
  <c r="P7" i="112"/>
  <c r="V6" i="14"/>
  <c r="R13" i="112"/>
  <c r="W21" i="14"/>
  <c r="P14" i="14"/>
  <c r="P19" i="112"/>
  <c r="R15" i="14"/>
  <c r="V11" i="112"/>
  <c r="W9" i="112"/>
  <c r="W8" i="112"/>
  <c r="W20" i="14"/>
  <c r="W14" i="112"/>
  <c r="V9" i="14"/>
  <c r="P17" i="112"/>
  <c r="P9" i="112"/>
  <c r="P15" i="112"/>
  <c r="R21" i="112"/>
  <c r="P18" i="14"/>
  <c r="N14" i="88"/>
  <c r="N14" i="112" s="1"/>
  <c r="O30" i="62"/>
  <c r="N10" i="88"/>
  <c r="N10" i="112" s="1"/>
  <c r="N13" i="88"/>
  <c r="N13" i="14" s="1"/>
  <c r="N22" i="88"/>
  <c r="N22" i="112" s="1"/>
  <c r="N8" i="88"/>
  <c r="N8" i="112" s="1"/>
  <c r="N17" i="88"/>
  <c r="N17" i="14" s="1"/>
  <c r="N7" i="88"/>
  <c r="N7" i="14" s="1"/>
  <c r="N16" i="88"/>
  <c r="N16" i="14" s="1"/>
  <c r="N9" i="88"/>
  <c r="N9" i="14" s="1"/>
  <c r="N18" i="88"/>
  <c r="N18" i="112" s="1"/>
  <c r="N15" i="88"/>
  <c r="N15" i="14" s="1"/>
  <c r="N12" i="14"/>
  <c r="N12" i="112"/>
  <c r="V18" i="112"/>
  <c r="V18" i="14"/>
  <c r="W10" i="14"/>
  <c r="W10" i="112"/>
  <c r="R9" i="112"/>
  <c r="R9" i="14"/>
  <c r="V13" i="14"/>
  <c r="V13" i="112"/>
  <c r="W7" i="112"/>
  <c r="W7" i="14"/>
  <c r="V22" i="14"/>
  <c r="V22" i="112"/>
  <c r="W12" i="112"/>
  <c r="W12" i="14"/>
  <c r="W19" i="112"/>
  <c r="W19" i="14"/>
  <c r="R11" i="112"/>
  <c r="R11" i="14"/>
  <c r="V15" i="112"/>
  <c r="V15" i="14"/>
  <c r="W17" i="112"/>
  <c r="W17" i="14"/>
  <c r="R12" i="14"/>
  <c r="R12" i="112"/>
  <c r="V10" i="14"/>
  <c r="V10" i="112"/>
  <c r="R18" i="112"/>
  <c r="R18" i="14"/>
  <c r="R16" i="112"/>
  <c r="R16" i="14"/>
  <c r="W16" i="14"/>
  <c r="W16" i="112"/>
  <c r="R17" i="112"/>
  <c r="R17" i="14"/>
  <c r="V5" i="14"/>
  <c r="R7" i="112"/>
  <c r="R7" i="14"/>
  <c r="V19" i="14"/>
  <c r="V19" i="112"/>
  <c r="W22" i="14"/>
  <c r="W22" i="112"/>
  <c r="R14" i="112"/>
  <c r="R14" i="14"/>
  <c r="V16" i="14"/>
  <c r="V16" i="112"/>
  <c r="V14" i="112"/>
  <c r="V14" i="14"/>
  <c r="W13" i="112"/>
  <c r="W13" i="14"/>
  <c r="N5" i="88"/>
  <c r="N5" i="112" s="1"/>
  <c r="N6" i="88"/>
  <c r="N11" i="88"/>
  <c r="T29" i="62"/>
  <c r="N10" i="14" l="1"/>
  <c r="O7" i="88"/>
  <c r="O7" i="14" s="1"/>
  <c r="O19" i="88"/>
  <c r="O20" i="88"/>
  <c r="O20" i="112" s="1"/>
  <c r="O21" i="88"/>
  <c r="O21" i="14" s="1"/>
  <c r="N8" i="14"/>
  <c r="N14" i="14"/>
  <c r="K5" i="88"/>
  <c r="K5" i="112" s="1"/>
  <c r="N16" i="112"/>
  <c r="O13" i="88"/>
  <c r="O13" i="14" s="1"/>
  <c r="N20" i="14"/>
  <c r="O16" i="88"/>
  <c r="O16" i="14" s="1"/>
  <c r="O17" i="88"/>
  <c r="O17" i="112" s="1"/>
  <c r="O8" i="88"/>
  <c r="O8" i="14" s="1"/>
  <c r="O14" i="88"/>
  <c r="O14" i="112" s="1"/>
  <c r="O19" i="14"/>
  <c r="O5" i="88"/>
  <c r="N21" i="112"/>
  <c r="N18" i="14"/>
  <c r="N19" i="14"/>
  <c r="N13" i="112"/>
  <c r="U30" i="62"/>
  <c r="U20" i="88" s="1"/>
  <c r="T26" i="62"/>
  <c r="T30" i="62"/>
  <c r="T8" i="88" s="1"/>
  <c r="O7" i="112"/>
  <c r="N22" i="14"/>
  <c r="N7" i="112"/>
  <c r="O18" i="88"/>
  <c r="O6" i="88"/>
  <c r="O11" i="88"/>
  <c r="O10" i="88"/>
  <c r="N15" i="112"/>
  <c r="O9" i="88"/>
  <c r="O15" i="88"/>
  <c r="O22" i="88"/>
  <c r="O12" i="88"/>
  <c r="N9" i="112"/>
  <c r="N17" i="112"/>
  <c r="N5" i="14"/>
  <c r="N6" i="14"/>
  <c r="N6" i="112"/>
  <c r="N11" i="112"/>
  <c r="N11" i="14"/>
  <c r="U26" i="62"/>
  <c r="O5" i="14" l="1"/>
  <c r="O5" i="112"/>
  <c r="U21" i="88"/>
  <c r="U19" i="88"/>
  <c r="U19" i="112" s="1"/>
  <c r="K20" i="88"/>
  <c r="T21" i="88"/>
  <c r="T21" i="112" s="1"/>
  <c r="T19" i="88"/>
  <c r="T20" i="88"/>
  <c r="T20" i="14" s="1"/>
  <c r="K16" i="88"/>
  <c r="K16" i="112" s="1"/>
  <c r="K17" i="88"/>
  <c r="K17" i="112" s="1"/>
  <c r="K12" i="88"/>
  <c r="K12" i="14" s="1"/>
  <c r="K14" i="88"/>
  <c r="K14" i="14" s="1"/>
  <c r="K11" i="88"/>
  <c r="K11" i="112" s="1"/>
  <c r="K20" i="112"/>
  <c r="K21" i="88"/>
  <c r="K21" i="14" s="1"/>
  <c r="K18" i="88"/>
  <c r="K18" i="112" s="1"/>
  <c r="K7" i="88"/>
  <c r="K7" i="14" s="1"/>
  <c r="K19" i="88"/>
  <c r="K19" i="14" s="1"/>
  <c r="K9" i="88"/>
  <c r="K9" i="14" s="1"/>
  <c r="K6" i="88"/>
  <c r="K6" i="112" s="1"/>
  <c r="K22" i="88"/>
  <c r="K15" i="88"/>
  <c r="K15" i="112" s="1"/>
  <c r="K8" i="88"/>
  <c r="K8" i="14" s="1"/>
  <c r="K13" i="88"/>
  <c r="K13" i="112" s="1"/>
  <c r="K10" i="88"/>
  <c r="K10" i="14" s="1"/>
  <c r="O19" i="112"/>
  <c r="O16" i="112"/>
  <c r="O14" i="14"/>
  <c r="O13" i="112"/>
  <c r="O20" i="14"/>
  <c r="O21" i="112"/>
  <c r="O17" i="14"/>
  <c r="O8" i="112"/>
  <c r="U17" i="88"/>
  <c r="U17" i="14" s="1"/>
  <c r="U14" i="88"/>
  <c r="U14" i="112" s="1"/>
  <c r="U15" i="88"/>
  <c r="U15" i="112" s="1"/>
  <c r="U16" i="88"/>
  <c r="U16" i="112" s="1"/>
  <c r="U12" i="88"/>
  <c r="U12" i="14" s="1"/>
  <c r="U10" i="88"/>
  <c r="U10" i="14" s="1"/>
  <c r="U7" i="88"/>
  <c r="U7" i="14" s="1"/>
  <c r="U5" i="88"/>
  <c r="U21" i="14"/>
  <c r="U18" i="88"/>
  <c r="U18" i="112" s="1"/>
  <c r="U11" i="88"/>
  <c r="U11" i="112" s="1"/>
  <c r="U8" i="88"/>
  <c r="U8" i="112" s="1"/>
  <c r="U9" i="88"/>
  <c r="U9" i="14" s="1"/>
  <c r="U6" i="88"/>
  <c r="U6" i="14" s="1"/>
  <c r="U22" i="88"/>
  <c r="U22" i="112" s="1"/>
  <c r="U20" i="14"/>
  <c r="U13" i="88"/>
  <c r="U13" i="14" s="1"/>
  <c r="O9" i="112"/>
  <c r="O9" i="14"/>
  <c r="O12" i="112"/>
  <c r="O12" i="14"/>
  <c r="O22" i="14"/>
  <c r="O22" i="112"/>
  <c r="O10" i="112"/>
  <c r="O10" i="14"/>
  <c r="O6" i="112"/>
  <c r="O6" i="14"/>
  <c r="O18" i="14"/>
  <c r="O18" i="112"/>
  <c r="O15" i="112"/>
  <c r="O15" i="14"/>
  <c r="O11" i="112"/>
  <c r="O11" i="14"/>
  <c r="T15" i="88"/>
  <c r="T15" i="14" s="1"/>
  <c r="T10" i="88"/>
  <c r="T10" i="14" s="1"/>
  <c r="T8" i="112"/>
  <c r="T8" i="14"/>
  <c r="K22" i="112"/>
  <c r="K22" i="14"/>
  <c r="K12" i="112"/>
  <c r="T7" i="88"/>
  <c r="T22" i="88"/>
  <c r="T17" i="88"/>
  <c r="T16" i="88"/>
  <c r="K11" i="14"/>
  <c r="T18" i="88"/>
  <c r="T14" i="88"/>
  <c r="T13" i="88"/>
  <c r="T12" i="88"/>
  <c r="K9" i="112"/>
  <c r="T5" i="88"/>
  <c r="T11" i="88"/>
  <c r="T6" i="88"/>
  <c r="T9" i="88"/>
  <c r="K5" i="14"/>
  <c r="K14" i="112" l="1"/>
  <c r="U5" i="112"/>
  <c r="U5" i="14"/>
  <c r="T5" i="14"/>
  <c r="T5" i="112"/>
  <c r="K21" i="112"/>
  <c r="K10" i="112"/>
  <c r="K17" i="14"/>
  <c r="K16" i="14"/>
  <c r="K7" i="112"/>
  <c r="K19" i="112"/>
  <c r="K15" i="14"/>
  <c r="T21" i="14"/>
  <c r="K8" i="112"/>
  <c r="K20" i="14"/>
  <c r="K13" i="14"/>
  <c r="K18" i="14"/>
  <c r="U19" i="14"/>
  <c r="K6" i="14"/>
  <c r="U10" i="112"/>
  <c r="U21" i="112"/>
  <c r="U17" i="112"/>
  <c r="U12" i="112"/>
  <c r="U9" i="112"/>
  <c r="U13" i="112"/>
  <c r="U14" i="14"/>
  <c r="U18" i="14"/>
  <c r="U6" i="112"/>
  <c r="U22" i="14"/>
  <c r="U7" i="112"/>
  <c r="U11" i="14"/>
  <c r="U15" i="14"/>
  <c r="U20" i="112"/>
  <c r="U16" i="14"/>
  <c r="U8" i="14"/>
  <c r="T15" i="112"/>
  <c r="T20" i="112"/>
  <c r="T10" i="112"/>
  <c r="D30" i="62"/>
  <c r="T19" i="14"/>
  <c r="T19" i="112"/>
  <c r="T11" i="14"/>
  <c r="T11" i="112"/>
  <c r="T18" i="112"/>
  <c r="T18" i="14"/>
  <c r="T7" i="112"/>
  <c r="T7" i="14"/>
  <c r="T13" i="112"/>
  <c r="T13" i="14"/>
  <c r="T16" i="112"/>
  <c r="T16" i="14"/>
  <c r="T6" i="14"/>
  <c r="T6" i="112"/>
  <c r="T22" i="112"/>
  <c r="T22" i="14"/>
  <c r="T12" i="112"/>
  <c r="T12" i="14"/>
  <c r="T9" i="14"/>
  <c r="T9" i="112"/>
  <c r="T14" i="112"/>
  <c r="T14" i="14"/>
  <c r="T17" i="14"/>
  <c r="T17" i="112"/>
  <c r="D26" i="62"/>
  <c r="D20" i="88" l="1"/>
  <c r="D20" i="14" s="1"/>
  <c r="D19" i="88"/>
  <c r="D21" i="88"/>
  <c r="D21" i="14" s="1"/>
  <c r="D18" i="88"/>
  <c r="D18" i="14" s="1"/>
  <c r="D16" i="88"/>
  <c r="D16" i="112" s="1"/>
  <c r="D8" i="88"/>
  <c r="D7" i="88"/>
  <c r="D13" i="88"/>
  <c r="D13" i="14" s="1"/>
  <c r="D5" i="88"/>
  <c r="D5" i="112" s="1"/>
  <c r="D6" i="88"/>
  <c r="D6" i="14" s="1"/>
  <c r="D11" i="88"/>
  <c r="D11" i="112" s="1"/>
  <c r="D14" i="88"/>
  <c r="D14" i="112" s="1"/>
  <c r="D17" i="88"/>
  <c r="D17" i="14" s="1"/>
  <c r="D10" i="88"/>
  <c r="D10" i="112" s="1"/>
  <c r="D12" i="88"/>
  <c r="D12" i="14" s="1"/>
  <c r="D15" i="88"/>
  <c r="D15" i="112" s="1"/>
  <c r="D19" i="112"/>
  <c r="D19" i="14"/>
  <c r="D8" i="112"/>
  <c r="D8" i="14"/>
  <c r="D9" i="88"/>
  <c r="D22" i="88"/>
  <c r="D7" i="112" l="1"/>
  <c r="D7" i="14"/>
  <c r="D11" i="14"/>
  <c r="D10" i="14"/>
  <c r="D20" i="112"/>
  <c r="D16" i="14"/>
  <c r="D12" i="112"/>
  <c r="D14" i="14"/>
  <c r="AC17" i="14"/>
  <c r="AC17" i="112"/>
  <c r="AC9" i="14"/>
  <c r="AC9" i="112"/>
  <c r="AC20" i="14"/>
  <c r="AC20" i="112"/>
  <c r="AC16" i="14"/>
  <c r="AC16" i="112"/>
  <c r="AC12" i="14"/>
  <c r="AC12" i="112"/>
  <c r="AC8" i="14"/>
  <c r="AC8" i="112"/>
  <c r="AC19" i="14"/>
  <c r="AC19" i="112"/>
  <c r="AC11" i="14"/>
  <c r="AC11" i="112"/>
  <c r="AC7" i="112"/>
  <c r="AC7" i="14"/>
  <c r="AC21" i="112"/>
  <c r="AC21" i="14"/>
  <c r="AC13" i="112"/>
  <c r="AC13" i="14"/>
  <c r="AC5" i="14"/>
  <c r="AC15" i="112"/>
  <c r="AC15" i="14"/>
  <c r="AC22" i="112"/>
  <c r="AC22" i="14"/>
  <c r="AC18" i="112"/>
  <c r="AC18" i="14"/>
  <c r="AC14" i="112"/>
  <c r="AC14" i="14"/>
  <c r="AC10" i="112"/>
  <c r="AC10" i="14"/>
  <c r="AC6" i="112"/>
  <c r="AC6" i="14"/>
  <c r="D5" i="14"/>
  <c r="D13" i="112"/>
  <c r="D17" i="112"/>
  <c r="D15" i="14"/>
  <c r="D18" i="112"/>
  <c r="D21" i="112"/>
  <c r="D6" i="112"/>
  <c r="D22" i="112"/>
  <c r="D22" i="14"/>
  <c r="D9" i="14"/>
  <c r="D9" i="112"/>
  <c r="B30" i="62" l="1"/>
  <c r="B8" i="88" s="1"/>
  <c r="B8" i="14" s="1"/>
  <c r="B7" i="88" l="1"/>
  <c r="B21" i="88"/>
  <c r="B21" i="112" s="1"/>
  <c r="B20" i="88"/>
  <c r="B20" i="14" s="1"/>
  <c r="B19" i="88"/>
  <c r="B19" i="14" s="1"/>
  <c r="B11" i="88"/>
  <c r="B11" i="112" s="1"/>
  <c r="B9" i="88"/>
  <c r="B9" i="112" s="1"/>
  <c r="B14" i="88"/>
  <c r="B14" i="112" s="1"/>
  <c r="B17" i="88"/>
  <c r="B17" i="112" s="1"/>
  <c r="B10" i="88"/>
  <c r="B10" i="112" s="1"/>
  <c r="B22" i="88"/>
  <c r="B8" i="112"/>
  <c r="B16" i="88"/>
  <c r="B16" i="14" s="1"/>
  <c r="B18" i="88"/>
  <c r="B15" i="88"/>
  <c r="B15" i="112" s="1"/>
  <c r="B6" i="88"/>
  <c r="B6" i="112" s="1"/>
  <c r="B13" i="88"/>
  <c r="B13" i="112" s="1"/>
  <c r="B5" i="88"/>
  <c r="B12" i="88"/>
  <c r="B7" i="112"/>
  <c r="B7" i="14"/>
  <c r="I30" i="62"/>
  <c r="G29" i="62"/>
  <c r="J29" i="62"/>
  <c r="B5" i="112" l="1"/>
  <c r="B5" i="14"/>
  <c r="B16" i="112"/>
  <c r="B17" i="14"/>
  <c r="B21" i="14"/>
  <c r="B9" i="14"/>
  <c r="B10" i="14"/>
  <c r="B11" i="14"/>
  <c r="B18" i="112"/>
  <c r="B18" i="14"/>
  <c r="B22" i="112"/>
  <c r="B22" i="14"/>
  <c r="I8" i="88"/>
  <c r="I8" i="112" s="1"/>
  <c r="I20" i="88"/>
  <c r="I21" i="88"/>
  <c r="I19" i="88"/>
  <c r="B13" i="14"/>
  <c r="B19" i="112"/>
  <c r="B14" i="14"/>
  <c r="B15" i="14"/>
  <c r="B20" i="112"/>
  <c r="B6" i="14"/>
  <c r="B12" i="14"/>
  <c r="B12" i="112"/>
  <c r="H30" i="62"/>
  <c r="E30" i="62"/>
  <c r="F26" i="62"/>
  <c r="G30" i="62"/>
  <c r="G8" i="88" s="1"/>
  <c r="I22" i="88"/>
  <c r="I6" i="88"/>
  <c r="I17" i="88"/>
  <c r="I5" i="88"/>
  <c r="I5" i="112" s="1"/>
  <c r="I14" i="88"/>
  <c r="I9" i="88"/>
  <c r="I18" i="88"/>
  <c r="I13" i="88"/>
  <c r="I16" i="88"/>
  <c r="I11" i="88"/>
  <c r="I12" i="88"/>
  <c r="I7" i="88"/>
  <c r="I7" i="14" s="1"/>
  <c r="I10" i="88"/>
  <c r="I15" i="88"/>
  <c r="I26" i="62"/>
  <c r="G26" i="62"/>
  <c r="H26" i="62"/>
  <c r="J30" i="62"/>
  <c r="J7" i="88" s="1"/>
  <c r="J7" i="14" s="1"/>
  <c r="J26" i="62"/>
  <c r="E26" i="62"/>
  <c r="I8" i="14" l="1"/>
  <c r="E21" i="88"/>
  <c r="E18" i="88"/>
  <c r="E18" i="14" s="1"/>
  <c r="E20" i="88"/>
  <c r="E20" i="14" s="1"/>
  <c r="E19" i="88"/>
  <c r="J20" i="88"/>
  <c r="J21" i="88"/>
  <c r="J21" i="112" s="1"/>
  <c r="G21" i="88"/>
  <c r="G21" i="14" s="1"/>
  <c r="G20" i="88"/>
  <c r="G20" i="14" s="1"/>
  <c r="G19" i="88"/>
  <c r="H19" i="88"/>
  <c r="H19" i="14" s="1"/>
  <c r="H20" i="88"/>
  <c r="H20" i="112" s="1"/>
  <c r="J14" i="88"/>
  <c r="J14" i="14" s="1"/>
  <c r="E22" i="88"/>
  <c r="E22" i="14" s="1"/>
  <c r="E16" i="88"/>
  <c r="E16" i="14" s="1"/>
  <c r="H7" i="88"/>
  <c r="H7" i="14" s="1"/>
  <c r="H9" i="88"/>
  <c r="H9" i="14" s="1"/>
  <c r="H11" i="88"/>
  <c r="H11" i="112" s="1"/>
  <c r="H21" i="88"/>
  <c r="H21" i="14" s="1"/>
  <c r="H13" i="88"/>
  <c r="H13" i="112" s="1"/>
  <c r="H15" i="88"/>
  <c r="H15" i="112" s="1"/>
  <c r="H6" i="88"/>
  <c r="H6" i="112" s="1"/>
  <c r="H22" i="88"/>
  <c r="H22" i="14" s="1"/>
  <c r="H10" i="88"/>
  <c r="H10" i="14" s="1"/>
  <c r="H16" i="88"/>
  <c r="H16" i="112" s="1"/>
  <c r="H12" i="88"/>
  <c r="H12" i="14" s="1"/>
  <c r="H8" i="88"/>
  <c r="H8" i="14" s="1"/>
  <c r="H14" i="88"/>
  <c r="H14" i="14" s="1"/>
  <c r="H5" i="88"/>
  <c r="H18" i="88"/>
  <c r="H18" i="112" s="1"/>
  <c r="H17" i="88"/>
  <c r="H17" i="14" s="1"/>
  <c r="G9" i="88"/>
  <c r="G9" i="14" s="1"/>
  <c r="G16" i="88"/>
  <c r="G16" i="112" s="1"/>
  <c r="G19" i="112"/>
  <c r="G22" i="88"/>
  <c r="G22" i="14" s="1"/>
  <c r="G12" i="88"/>
  <c r="G12" i="14" s="1"/>
  <c r="G13" i="88"/>
  <c r="G13" i="112" s="1"/>
  <c r="G18" i="88"/>
  <c r="G18" i="14" s="1"/>
  <c r="E8" i="88"/>
  <c r="E8" i="112" s="1"/>
  <c r="G5" i="88"/>
  <c r="G5" i="112" s="1"/>
  <c r="G11" i="88"/>
  <c r="G11" i="14" s="1"/>
  <c r="G6" i="88"/>
  <c r="G6" i="14" s="1"/>
  <c r="G10" i="88"/>
  <c r="G10" i="14" s="1"/>
  <c r="E11" i="88"/>
  <c r="E11" i="112" s="1"/>
  <c r="E7" i="88"/>
  <c r="E7" i="14" s="1"/>
  <c r="G14" i="88"/>
  <c r="G14" i="14" s="1"/>
  <c r="G7" i="88"/>
  <c r="G7" i="14" s="1"/>
  <c r="G17" i="88"/>
  <c r="G17" i="14" s="1"/>
  <c r="G15" i="88"/>
  <c r="G15" i="14" s="1"/>
  <c r="E9" i="88"/>
  <c r="E9" i="14" s="1"/>
  <c r="E6" i="88"/>
  <c r="E6" i="112" s="1"/>
  <c r="E15" i="88"/>
  <c r="E12" i="88"/>
  <c r="E14" i="88"/>
  <c r="E17" i="88"/>
  <c r="E22" i="112"/>
  <c r="E13" i="88"/>
  <c r="E10" i="88"/>
  <c r="E5" i="88"/>
  <c r="E5" i="112" s="1"/>
  <c r="F30" i="62"/>
  <c r="F7" i="88" s="1"/>
  <c r="G8" i="14"/>
  <c r="G8" i="112"/>
  <c r="I15" i="112"/>
  <c r="I15" i="14"/>
  <c r="I11" i="14"/>
  <c r="I11" i="112"/>
  <c r="I18" i="14"/>
  <c r="I18" i="112"/>
  <c r="I5" i="14"/>
  <c r="I22" i="14"/>
  <c r="I22" i="112"/>
  <c r="I10" i="14"/>
  <c r="I10" i="112"/>
  <c r="I16" i="14"/>
  <c r="I16" i="112"/>
  <c r="I21" i="112"/>
  <c r="I21" i="14"/>
  <c r="I20" i="112"/>
  <c r="I20" i="14"/>
  <c r="I7" i="112"/>
  <c r="I13" i="14"/>
  <c r="I13" i="112"/>
  <c r="I9" i="14"/>
  <c r="I9" i="112"/>
  <c r="I17" i="14"/>
  <c r="I17" i="112"/>
  <c r="I12" i="112"/>
  <c r="I12" i="14"/>
  <c r="I19" i="112"/>
  <c r="I19" i="14"/>
  <c r="I14" i="112"/>
  <c r="I14" i="14"/>
  <c r="I6" i="14"/>
  <c r="I6" i="112"/>
  <c r="J13" i="88"/>
  <c r="J13" i="112" s="1"/>
  <c r="J22" i="88"/>
  <c r="J22" i="112" s="1"/>
  <c r="J10" i="88"/>
  <c r="J10" i="112" s="1"/>
  <c r="J9" i="88"/>
  <c r="J9" i="112" s="1"/>
  <c r="J18" i="88"/>
  <c r="J18" i="14" s="1"/>
  <c r="J17" i="88"/>
  <c r="J17" i="112" s="1"/>
  <c r="J8" i="88"/>
  <c r="J8" i="14" s="1"/>
  <c r="J15" i="88"/>
  <c r="J15" i="14" s="1"/>
  <c r="J19" i="88"/>
  <c r="J19" i="112" s="1"/>
  <c r="J11" i="88"/>
  <c r="J11" i="14" s="1"/>
  <c r="J16" i="88"/>
  <c r="J16" i="112" s="1"/>
  <c r="J5" i="88"/>
  <c r="J5" i="112" s="1"/>
  <c r="J6" i="88"/>
  <c r="J6" i="14" s="1"/>
  <c r="J12" i="88"/>
  <c r="J12" i="112" s="1"/>
  <c r="J20" i="14"/>
  <c r="J7" i="112"/>
  <c r="H5" i="14" l="1"/>
  <c r="H5" i="112"/>
  <c r="G21" i="112"/>
  <c r="E20" i="112"/>
  <c r="H20" i="14"/>
  <c r="J18" i="112"/>
  <c r="E18" i="112"/>
  <c r="H7" i="112"/>
  <c r="H10" i="112"/>
  <c r="H18" i="14"/>
  <c r="H13" i="14"/>
  <c r="F9" i="88"/>
  <c r="F9" i="14" s="1"/>
  <c r="F20" i="88"/>
  <c r="F21" i="88"/>
  <c r="G15" i="112"/>
  <c r="H19" i="112"/>
  <c r="J14" i="112"/>
  <c r="J13" i="14"/>
  <c r="H17" i="112"/>
  <c r="H16" i="14"/>
  <c r="J8" i="112"/>
  <c r="J10" i="14"/>
  <c r="H11" i="14"/>
  <c r="J19" i="14"/>
  <c r="J6" i="112"/>
  <c r="J15" i="112"/>
  <c r="C30" i="62"/>
  <c r="C16" i="88" s="1"/>
  <c r="E11" i="14"/>
  <c r="E16" i="112"/>
  <c r="E9" i="112"/>
  <c r="E6" i="14"/>
  <c r="E8" i="14"/>
  <c r="H12" i="112"/>
  <c r="H15" i="14"/>
  <c r="H9" i="112"/>
  <c r="G12" i="112"/>
  <c r="G16" i="14"/>
  <c r="H14" i="112"/>
  <c r="H8" i="112"/>
  <c r="H6" i="14"/>
  <c r="H22" i="112"/>
  <c r="H21" i="112"/>
  <c r="G7" i="112"/>
  <c r="G5" i="14"/>
  <c r="F8" i="88"/>
  <c r="F8" i="112" s="1"/>
  <c r="G19" i="14"/>
  <c r="G18" i="112"/>
  <c r="G6" i="112"/>
  <c r="G20" i="112"/>
  <c r="G9" i="112"/>
  <c r="G10" i="112"/>
  <c r="G22" i="112"/>
  <c r="G14" i="112"/>
  <c r="G17" i="112"/>
  <c r="G11" i="112"/>
  <c r="G13" i="14"/>
  <c r="F10" i="88"/>
  <c r="F10" i="14" s="1"/>
  <c r="E7" i="112"/>
  <c r="F5" i="88"/>
  <c r="F5" i="112" s="1"/>
  <c r="J20" i="112"/>
  <c r="J22" i="14"/>
  <c r="J11" i="112"/>
  <c r="E13" i="14"/>
  <c r="E13" i="112"/>
  <c r="E21" i="14"/>
  <c r="E21" i="112"/>
  <c r="E19" i="14"/>
  <c r="E19" i="112"/>
  <c r="E14" i="14"/>
  <c r="E14" i="112"/>
  <c r="E5" i="14"/>
  <c r="E12" i="14"/>
  <c r="E12" i="112"/>
  <c r="E10" i="14"/>
  <c r="E10" i="112"/>
  <c r="E17" i="14"/>
  <c r="E17" i="112"/>
  <c r="E15" i="14"/>
  <c r="E15" i="112"/>
  <c r="F9" i="112"/>
  <c r="F19" i="88"/>
  <c r="F13" i="88"/>
  <c r="F22" i="88"/>
  <c r="F6" i="88"/>
  <c r="F15" i="88"/>
  <c r="F16" i="88"/>
  <c r="F18" i="88"/>
  <c r="F17" i="88"/>
  <c r="F11" i="88"/>
  <c r="F12" i="88"/>
  <c r="F14" i="88"/>
  <c r="J17" i="14"/>
  <c r="J21" i="14"/>
  <c r="J9" i="14"/>
  <c r="J12" i="14"/>
  <c r="J16" i="14"/>
  <c r="C26" i="62"/>
  <c r="J5" i="14"/>
  <c r="F7" i="112" l="1"/>
  <c r="F7" i="14"/>
  <c r="C5" i="88"/>
  <c r="C21" i="88"/>
  <c r="C21" i="14" s="1"/>
  <c r="C20" i="88"/>
  <c r="C20" i="14" s="1"/>
  <c r="C6" i="88"/>
  <c r="C6" i="112" s="1"/>
  <c r="C13" i="88"/>
  <c r="C13" i="14" s="1"/>
  <c r="C11" i="88"/>
  <c r="C11" i="14" s="1"/>
  <c r="C22" i="88"/>
  <c r="C22" i="14" s="1"/>
  <c r="C17" i="88"/>
  <c r="C17" i="14" s="1"/>
  <c r="C9" i="88"/>
  <c r="C9" i="14" s="1"/>
  <c r="AB9" i="14" s="1"/>
  <c r="B9" i="29" s="1"/>
  <c r="C14" i="88"/>
  <c r="C14" i="14" s="1"/>
  <c r="C12" i="88"/>
  <c r="C12" i="14" s="1"/>
  <c r="C19" i="88"/>
  <c r="C19" i="14" s="1"/>
  <c r="C7" i="88"/>
  <c r="C7" i="14" s="1"/>
  <c r="C8" i="88"/>
  <c r="C8" i="14" s="1"/>
  <c r="C15" i="88"/>
  <c r="C15" i="14" s="1"/>
  <c r="C18" i="88"/>
  <c r="C18" i="14" s="1"/>
  <c r="C10" i="88"/>
  <c r="C10" i="112" s="1"/>
  <c r="C21" i="112"/>
  <c r="F8" i="14"/>
  <c r="F5" i="14"/>
  <c r="F10" i="112"/>
  <c r="F16" i="112"/>
  <c r="F16" i="14"/>
  <c r="F14" i="112"/>
  <c r="F14" i="14"/>
  <c r="F15" i="112"/>
  <c r="F15" i="14"/>
  <c r="F13" i="112"/>
  <c r="F13" i="14"/>
  <c r="F22" i="112"/>
  <c r="F22" i="14"/>
  <c r="F12" i="14"/>
  <c r="F12" i="112"/>
  <c r="F17" i="112"/>
  <c r="F17" i="14"/>
  <c r="F20" i="14"/>
  <c r="F20" i="112"/>
  <c r="F19" i="14"/>
  <c r="F19" i="112"/>
  <c r="F11" i="14"/>
  <c r="F11" i="112"/>
  <c r="F18" i="14"/>
  <c r="F18" i="112"/>
  <c r="F6" i="112"/>
  <c r="F6" i="14"/>
  <c r="F21" i="14"/>
  <c r="F21" i="112"/>
  <c r="C16" i="112"/>
  <c r="C16" i="14"/>
  <c r="C5" i="14" l="1"/>
  <c r="AB5" i="14" s="1"/>
  <c r="C5" i="112"/>
  <c r="AB5" i="112" s="1"/>
  <c r="C5" i="29" s="1"/>
  <c r="C8" i="112"/>
  <c r="AB8" i="112" s="1"/>
  <c r="C8" i="29" s="1"/>
  <c r="C20" i="112"/>
  <c r="AB7" i="14"/>
  <c r="B7" i="29" s="1"/>
  <c r="C22" i="112"/>
  <c r="AB22" i="112" s="1"/>
  <c r="C22" i="29" s="1"/>
  <c r="AB18" i="14"/>
  <c r="B18" i="29" s="1"/>
  <c r="C6" i="14"/>
  <c r="AB6" i="14" s="1"/>
  <c r="B6" i="29" s="1"/>
  <c r="B5" i="29"/>
  <c r="C13" i="112"/>
  <c r="AB13" i="112" s="1"/>
  <c r="C13" i="29" s="1"/>
  <c r="C12" i="112"/>
  <c r="AB12" i="112" s="1"/>
  <c r="C12" i="29" s="1"/>
  <c r="C11" i="112"/>
  <c r="AB11" i="112" s="1"/>
  <c r="C11" i="29" s="1"/>
  <c r="C17" i="112"/>
  <c r="AB17" i="112" s="1"/>
  <c r="C17" i="29" s="1"/>
  <c r="C9" i="112"/>
  <c r="AB9" i="112" s="1"/>
  <c r="C9" i="29" s="1"/>
  <c r="C19" i="112"/>
  <c r="AB19" i="112" s="1"/>
  <c r="C19" i="29" s="1"/>
  <c r="AB20" i="112"/>
  <c r="C20" i="29" s="1"/>
  <c r="C15" i="112"/>
  <c r="AB15" i="112" s="1"/>
  <c r="C15" i="29" s="1"/>
  <c r="AB12" i="14"/>
  <c r="B12" i="29" s="1"/>
  <c r="AB20" i="14"/>
  <c r="B20" i="29" s="1"/>
  <c r="C18" i="112"/>
  <c r="AB18" i="112" s="1"/>
  <c r="C18" i="29" s="1"/>
  <c r="AB8" i="14"/>
  <c r="B8" i="29" s="1"/>
  <c r="C10" i="14"/>
  <c r="AB10" i="14" s="1"/>
  <c r="B10" i="29" s="1"/>
  <c r="AB10" i="112"/>
  <c r="C10" i="29" s="1"/>
  <c r="C7" i="112"/>
  <c r="AB7" i="112" s="1"/>
  <c r="C7" i="29" s="1"/>
  <c r="C14" i="112"/>
  <c r="AB14" i="112" s="1"/>
  <c r="C14" i="29" s="1"/>
  <c r="AB21" i="14"/>
  <c r="B21" i="29" s="1"/>
  <c r="AB19" i="14"/>
  <c r="B19" i="29" s="1"/>
  <c r="AB16" i="112"/>
  <c r="C16" i="29" s="1"/>
  <c r="AB22" i="14"/>
  <c r="B22" i="29" s="1"/>
  <c r="AB21" i="112"/>
  <c r="C21" i="29" s="1"/>
  <c r="AB11" i="14"/>
  <c r="B11" i="29" s="1"/>
  <c r="AB17" i="14"/>
  <c r="B17" i="29" s="1"/>
  <c r="AB15" i="14"/>
  <c r="B15" i="29" s="1"/>
  <c r="AB16" i="14"/>
  <c r="B16" i="29" s="1"/>
  <c r="AB6" i="112"/>
  <c r="C6" i="29" s="1"/>
  <c r="AB13" i="14"/>
  <c r="B13" i="29" s="1"/>
  <c r="AB14" i="14"/>
  <c r="B14" i="29" s="1"/>
  <c r="A5" i="88"/>
  <c r="A5" i="112"/>
  <c r="A5" i="14" l="1"/>
</calcChain>
</file>

<file path=xl/comments1.xml><?xml version="1.0" encoding="utf-8"?>
<comments xmlns="http://schemas.openxmlformats.org/spreadsheetml/2006/main">
  <authors>
    <author>Author</author>
  </authors>
  <commentList>
    <comment ref="O4" authorId="0" shapeId="0">
      <text>
        <r>
          <rPr>
            <b/>
            <sz val="9"/>
            <color indexed="81"/>
            <rFont val="Tahoma"/>
            <family val="2"/>
          </rPr>
          <t>Author:</t>
        </r>
        <r>
          <rPr>
            <sz val="9"/>
            <color indexed="81"/>
            <rFont val="Tahoma"/>
            <family val="2"/>
          </rPr>
          <t xml:space="preserve">
Anulada. Datos encuesta agosto</t>
        </r>
      </text>
    </comment>
    <comment ref="P4" authorId="0" shapeId="0">
      <text>
        <r>
          <rPr>
            <b/>
            <sz val="9"/>
            <color indexed="81"/>
            <rFont val="Tahoma"/>
            <family val="2"/>
          </rPr>
          <t>Author:</t>
        </r>
        <r>
          <rPr>
            <sz val="9"/>
            <color indexed="81"/>
            <rFont val="Tahoma"/>
            <family val="2"/>
          </rPr>
          <t xml:space="preserve">
Anulada. Datos encuesta agosto</t>
        </r>
      </text>
    </comment>
    <comment ref="R4" authorId="0" shapeId="0">
      <text>
        <r>
          <rPr>
            <b/>
            <sz val="9"/>
            <color indexed="81"/>
            <rFont val="Tahoma"/>
            <family val="2"/>
          </rPr>
          <t>Author:</t>
        </r>
        <r>
          <rPr>
            <sz val="9"/>
            <color indexed="81"/>
            <rFont val="Tahoma"/>
            <family val="2"/>
          </rPr>
          <t xml:space="preserve">
Anulada. Datos encuesta agosto</t>
        </r>
      </text>
    </comment>
  </commentList>
</comments>
</file>

<file path=xl/comments2.xml><?xml version="1.0" encoding="utf-8"?>
<comments xmlns="http://schemas.openxmlformats.org/spreadsheetml/2006/main">
  <authors>
    <author>Author</author>
  </authors>
  <commentList>
    <comment ref="L3" authorId="0" shapeId="0">
      <text>
        <r>
          <rPr>
            <b/>
            <sz val="9"/>
            <color indexed="81"/>
            <rFont val="Tahoma"/>
            <family val="2"/>
          </rPr>
          <t>Author:</t>
        </r>
        <r>
          <rPr>
            <sz val="9"/>
            <color indexed="81"/>
            <rFont val="Tahoma"/>
            <family val="2"/>
          </rPr>
          <t xml:space="preserve">
Excel (6) Indice Gini mercados 2010-15 (llegadas mensuales)</t>
        </r>
      </text>
    </comment>
    <comment ref="S3" authorId="0" shapeId="0">
      <text>
        <r>
          <rPr>
            <b/>
            <sz val="9"/>
            <color indexed="81"/>
            <rFont val="Tahoma"/>
            <family val="2"/>
          </rPr>
          <t>Author:</t>
        </r>
        <r>
          <rPr>
            <sz val="9"/>
            <color indexed="81"/>
            <rFont val="Tahoma"/>
            <family val="2"/>
          </rPr>
          <t xml:space="preserve">
Considera los motivos:
- Vacaciones, recreo,ocio (peso=5)
- Visita a familiares / amigos (peso)¡=1)
- Negocios (peso=1)
- Reuniones, congresos, conf (peso=2)
- Otros (peso=1)</t>
        </r>
      </text>
    </comment>
    <comment ref="I13" authorId="0" shapeId="0">
      <text>
        <r>
          <rPr>
            <b/>
            <sz val="9"/>
            <color indexed="81"/>
            <rFont val="Tahoma"/>
            <family val="2"/>
          </rPr>
          <t>Author:</t>
        </r>
        <r>
          <rPr>
            <sz val="9"/>
            <color indexed="81"/>
            <rFont val="Tahoma"/>
            <family val="2"/>
          </rPr>
          <t xml:space="preserve">
Belgium: 30
Luxembourg: 35
Netherlands: 20</t>
        </r>
      </text>
    </comment>
  </commentList>
</comments>
</file>

<file path=xl/sharedStrings.xml><?xml version="1.0" encoding="utf-8"?>
<sst xmlns="http://schemas.openxmlformats.org/spreadsheetml/2006/main" count="145" uniqueCount="114">
  <si>
    <t>Max</t>
  </si>
  <si>
    <t>Min</t>
  </si>
  <si>
    <t>Dif</t>
  </si>
  <si>
    <t>Top</t>
  </si>
  <si>
    <t>Bottom</t>
  </si>
  <si>
    <t>Argentina</t>
  </si>
  <si>
    <t>Brasil</t>
  </si>
  <si>
    <t>Perú</t>
  </si>
  <si>
    <t>Colombia</t>
  </si>
  <si>
    <t>Alemania</t>
  </si>
  <si>
    <t>Francia</t>
  </si>
  <si>
    <t>España</t>
  </si>
  <si>
    <t>Reino Unido</t>
  </si>
  <si>
    <t>EEUU</t>
  </si>
  <si>
    <t>Canadá</t>
  </si>
  <si>
    <t>Mexico</t>
  </si>
  <si>
    <t>Australia</t>
  </si>
  <si>
    <t>Italia</t>
  </si>
  <si>
    <t>Ponderación</t>
  </si>
  <si>
    <t>Variables</t>
  </si>
  <si>
    <t>Variables
Base 100</t>
  </si>
  <si>
    <t>MACROECONÓMICAS</t>
  </si>
  <si>
    <t>TURISMO - GENERAL</t>
  </si>
  <si>
    <t>Variables ponderadas</t>
  </si>
  <si>
    <t>Resumen puntuaciones por eje</t>
  </si>
  <si>
    <t>NUEVAS VARIABLES</t>
  </si>
  <si>
    <t xml:space="preserve">Plan Estratégico de Desarrollo de Turismo Sostenible de Quito al 2021 
</t>
  </si>
  <si>
    <t>Contenidos</t>
  </si>
  <si>
    <t xml:space="preserve">Plan Estratégico de Desarrollo de Turismo Sostenible de Quito al 2021 </t>
  </si>
  <si>
    <t>Código de colores para uso del excel</t>
  </si>
  <si>
    <t>Pestañas</t>
  </si>
  <si>
    <t>Celdas</t>
  </si>
  <si>
    <t>A2. Atractividad_Database</t>
  </si>
  <si>
    <t xml:space="preserve">Pestañas editables </t>
  </si>
  <si>
    <t>Celda para input Quito Turismo</t>
  </si>
  <si>
    <t>Matriz producto_Teoria</t>
  </si>
  <si>
    <t xml:space="preserve">Pestañas NO editables </t>
  </si>
  <si>
    <t>Celda NO editable</t>
  </si>
  <si>
    <t>Competitividad</t>
  </si>
  <si>
    <t>Atractividad</t>
  </si>
  <si>
    <t>Benelux</t>
  </si>
  <si>
    <t>Chile</t>
  </si>
  <si>
    <t>www.cia.gov</t>
  </si>
  <si>
    <t>PIB billones $US (2015 est)</t>
  </si>
  <si>
    <t>Sueldo medio mensual, luego de impuestos y gastos ($US PPP)</t>
  </si>
  <si>
    <t>International Labour Organisation (ILO) statistics
https://en.wikipedia.org/wiki/List_of_countries_by_average_wage</t>
  </si>
  <si>
    <t>Desempleo 2015 est. (en sentido inverso)</t>
  </si>
  <si>
    <t>Llegadas a Quito (acum 2010-15)</t>
  </si>
  <si>
    <t xml:space="preserve">Quito Turismo </t>
  </si>
  <si>
    <t>CAGR llegadas a Quito (2010-2015)</t>
  </si>
  <si>
    <t>Gasto promedio de viaje en Quito 2015 (US$)</t>
  </si>
  <si>
    <t xml:space="preserve">CAGR gasto promedio en Quito (2010-15) </t>
  </si>
  <si>
    <t>Conectividad con Quito</t>
  </si>
  <si>
    <t>Tiempo de viaje de la capital hasta Quito en horas (sentido inverso)</t>
  </si>
  <si>
    <t>Google Maps</t>
  </si>
  <si>
    <t>Cualitativo del 1 al 5: 1=muy mala; 5=muy buena</t>
  </si>
  <si>
    <t>COMPETITIVIDAD</t>
  </si>
  <si>
    <t>ATRACTIVIDAD</t>
  </si>
  <si>
    <t>TOTAL COMPETITIVIDAD</t>
  </si>
  <si>
    <t>TOTAL ATRACTIVIDAD</t>
  </si>
  <si>
    <t>TURISMO - QUITO</t>
  </si>
  <si>
    <t>CONECTIVIDAD CON QUITO</t>
  </si>
  <si>
    <t>Estacionalidad Gini 2015 (sentido inverso)</t>
  </si>
  <si>
    <t>Índice de Gini en base a datos Quito Turismo. Del 0 al 1; 0: baja estacionalidad;  1=alta estacionalidad</t>
  </si>
  <si>
    <t>Días de vacaciones al año (2014)</t>
  </si>
  <si>
    <t>Passport (Euromonitor) - Annual leave 2014</t>
  </si>
  <si>
    <t>Passport (Euromonitor) - Leisure outbound demographics (TOTAL)</t>
  </si>
  <si>
    <t>Viajes país 2014 ('000)</t>
  </si>
  <si>
    <t>CAGR viajes por país 2009-2014</t>
  </si>
  <si>
    <t xml:space="preserve">Passport (Euromonitor) - Activities value 2009-2014 </t>
  </si>
  <si>
    <t>Gasto País por turismo 2014 (US$ million)</t>
  </si>
  <si>
    <t>CAGR Gasto en turismo (2009-14)</t>
  </si>
  <si>
    <t>Google Analytics</t>
  </si>
  <si>
    <t>Ratio CAGR Gasto en Turismo en Quito / Gasto en Turismo</t>
  </si>
  <si>
    <t>cálculo</t>
  </si>
  <si>
    <t>Variable n</t>
  </si>
  <si>
    <t>China</t>
  </si>
  <si>
    <t>Japón</t>
  </si>
  <si>
    <t>Mercado adicional</t>
  </si>
  <si>
    <t>Quito Turismo - Turistas por país de residencia y motivo de viaje (ENCUESTA AGOSTO 2015)</t>
  </si>
  <si>
    <t>Motivo de viaje a Quito Agosto 2015. Valor ponderado del 1 al 5</t>
  </si>
  <si>
    <t>Interés virtual (Num. Sesiones / Pág. Visitadas por sesión)</t>
  </si>
  <si>
    <t>Quito Turismo - encuesta agosto. Distribución de días por país de residencia / Cálculo: total dias / total turistas</t>
  </si>
  <si>
    <t>Duración de Viaje en Ecuador (días) -  Agosto 2015</t>
  </si>
  <si>
    <t>Market share de Quito (%) (Bogota, SJCR, Lima, La Paz, Mexico)</t>
  </si>
  <si>
    <t>Llegadas a Quito 2015</t>
  </si>
  <si>
    <t>OMT</t>
  </si>
  <si>
    <t>Llegadas a Sudamérica (outbound trips 2014)</t>
  </si>
  <si>
    <t>Gasto promedio de viaje en Quito  (US$)</t>
  </si>
  <si>
    <t>Guía de uso de la matriz de priorización de mercados</t>
  </si>
  <si>
    <t>Pestaña</t>
  </si>
  <si>
    <t>Transferencia de conocimiento, tecnologías y metodologías: Matriz de priorización de mercados</t>
  </si>
  <si>
    <t>Guía de uso</t>
  </si>
  <si>
    <t>Matriz de priorización</t>
  </si>
  <si>
    <t xml:space="preserve">Variables - Resumen </t>
  </si>
  <si>
    <t>Variables - Base 100</t>
  </si>
  <si>
    <t>5-6</t>
  </si>
  <si>
    <r>
      <t xml:space="preserve">¿Para qué sirve?:
</t>
    </r>
    <r>
      <rPr>
        <sz val="11"/>
        <rFont val="Arial  "/>
      </rPr>
      <t>Permite evaluar distintos mercados geográficos en base a dos variables principales: 
- Atractividad del mercado para Quito
- Competitividad de Quito en el mercado</t>
    </r>
  </si>
  <si>
    <t>Guía de puntos para uso de la matriz</t>
  </si>
  <si>
    <t>Pasos a seguir</t>
  </si>
  <si>
    <t xml:space="preserve">Pestaña </t>
  </si>
  <si>
    <t xml:space="preserve">Variables - Datos </t>
  </si>
  <si>
    <t>5. Variables (datos)</t>
  </si>
  <si>
    <t>2. Completar la información de las variables para cada mercado seleccionado. En caso que se desee añadir nuevas variables, utilizar las celdas con "Variable n"</t>
  </si>
  <si>
    <t>3. Competitividad
3. Atractividad</t>
  </si>
  <si>
    <t>2. Resumen
5. Variables (datos)</t>
  </si>
  <si>
    <t>5. Revisar que se han introducido los datos de "Gasto promedio de viaje en Quito" para calcular el tamaño de la bola en el gráfico en la pestaña de "2. Resumen". Si no aparecen los datos, deberán completarse en la pestaña "5. Variables (datos)"</t>
  </si>
  <si>
    <t>6. Ajustar los ejes del grafico para obtener una visión óptima. Ejemplo: en el ejemplo adjunto se ajusta el máximo del eje de competitividad a 70 en lugar de 100</t>
  </si>
  <si>
    <t>1. Matriz mercados</t>
  </si>
  <si>
    <r>
      <t xml:space="preserve">Uso aplicado al proyecto:
</t>
    </r>
    <r>
      <rPr>
        <sz val="11"/>
        <rFont val="Arial  "/>
      </rPr>
      <t>Establece un marco de análisis que facilita la toma de decisiones para poder priorizar mercados y trazar estrategias (ej. mercados de desarrollo, mercados de mantenimiento, etc.)</t>
    </r>
  </si>
  <si>
    <t>1. Definir los mercados a analizar en la matriz</t>
  </si>
  <si>
    <t>4. Revisar y validar las variables seleccionadas: la suma de todos los pesos asignados a las variables debería ser 100% (ver celda AB4 en las pestañas de competitividad y atractividad)</t>
  </si>
  <si>
    <t>Variables - Ponderación</t>
  </si>
  <si>
    <r>
      <t xml:space="preserve">3. Definir las variables a considerar para cada eje (Atractividad / Competitividad). </t>
    </r>
    <r>
      <rPr>
        <i/>
        <sz val="11"/>
        <color theme="1"/>
        <rFont val="Arial  "/>
      </rPr>
      <t xml:space="preserve">Ejemplo: </t>
    </r>
    <r>
      <rPr>
        <sz val="11"/>
        <color theme="1"/>
        <rFont val="Arial  "/>
      </rPr>
      <t>para activar la variable 1) PIB en el eje competitividad, deberá introducirse un peso &gt;0% en la celda B4 de la pestaña "3. Competitividad"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</si>
</sst>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0.0%"/>
    <numFmt numFmtId="165" formatCode="_-* #,##0\ _€_-;\-* #,##0\ _€_-;_-* &quot;-&quot;??\ _€_-;_-@_-"/>
    <numFmt numFmtId="166" formatCode="_-* #,##0.0\ _€_-;\-* #,##0.0\ _€_-;_-* &quot;-&quot;??\ _€_-;_-@_-"/>
    <numFmt numFmtId="167" formatCode="0.0"/>
    <numFmt numFmtId="168" formatCode="_-[$$-409]* #,##0_ ;_-[$$-409]* \-#,##0\ ;_-[$$-409]* &quot;-&quot;??_ ;_-@_ "/>
    <numFmt numFmtId="169" formatCode="_-[$$-409]* #,##0.00_ ;_-[$$-409]* \-#,##0.00\ ;_-[$$-409]* &quot;-&quot;??_ ;_-@_ "/>
    <numFmt numFmtId="170" formatCode="_-* #,##0.000\ _€_-;\-* #,##0.000\ _€_-;_-* &quot;-&quot;??\ _€_-;_-@_-"/>
  </numFmts>
  <fonts count="55">
    <font>
      <sz val="11"/>
      <color theme="1"/>
      <name val="Calibri"/>
      <family val="2"/>
      <scheme val="minor"/>
    </font>
    <font>
      <sz val="11"/>
      <color theme="1"/>
      <name val="Calibri"/>
      <family val="2"/>
      <scheme val="minor"/>
    </font>
    <font>
      <sz val="10"/>
      <name val="Arial"/>
      <family val="2"/>
    </font>
    <font>
      <sz val="9"/>
      <color theme="1"/>
      <name val="Arial"/>
      <family val="2"/>
    </font>
    <font>
      <sz val="9"/>
      <name val="Arial"/>
      <family val="2"/>
    </font>
    <font>
      <sz val="8"/>
      <color theme="1"/>
      <name val="Arial"/>
      <family val="2"/>
    </font>
    <font>
      <sz val="10"/>
      <name val="Arial"/>
      <family val="2"/>
    </font>
    <font>
      <b/>
      <sz val="9"/>
      <color theme="1"/>
      <name val="Arial"/>
      <family val="2"/>
    </font>
    <font>
      <sz val="10"/>
      <name val="Arial"/>
      <family val="2"/>
    </font>
    <font>
      <sz val="10"/>
      <name val="Arial"/>
      <family val="2"/>
    </font>
    <font>
      <b/>
      <sz val="10"/>
      <color theme="1"/>
      <name val="Arial"/>
      <family val="2"/>
    </font>
    <font>
      <sz val="10"/>
      <name val="Arial"/>
      <family val="2"/>
    </font>
    <font>
      <sz val="10"/>
      <name val="Arial"/>
      <family val="2"/>
    </font>
    <font>
      <sz val="8"/>
      <name val="Arial"/>
      <family val="2"/>
    </font>
    <font>
      <sz val="10"/>
      <name val="Arial"/>
      <family val="2"/>
    </font>
    <font>
      <sz val="10"/>
      <name val="Arial"/>
      <family val="2"/>
    </font>
    <font>
      <sz val="10"/>
      <name val="Arial"/>
      <family val="2"/>
    </font>
    <font>
      <b/>
      <sz val="9"/>
      <color theme="0"/>
      <name val="Arial"/>
      <family val="2"/>
    </font>
    <font>
      <b/>
      <sz val="9"/>
      <name val="Arial"/>
      <family val="2"/>
    </font>
    <font>
      <i/>
      <sz val="9"/>
      <color theme="1"/>
      <name val="Arial"/>
      <family val="2"/>
    </font>
    <font>
      <sz val="10"/>
      <color theme="1"/>
      <name val="Arial  "/>
    </font>
    <font>
      <sz val="10"/>
      <name val="Arial  "/>
    </font>
    <font>
      <sz val="9"/>
      <color theme="1"/>
      <name val="Arial  "/>
    </font>
    <font>
      <sz val="9"/>
      <name val="Arial  "/>
    </font>
    <font>
      <b/>
      <sz val="9"/>
      <color indexed="81"/>
      <name val="Tahoma"/>
      <family val="2"/>
    </font>
    <font>
      <sz val="9"/>
      <color indexed="81"/>
      <name val="Tahoma"/>
      <family val="2"/>
    </font>
    <font>
      <b/>
      <sz val="11"/>
      <color theme="1"/>
      <name val="Arial"/>
      <family val="2"/>
    </font>
    <font>
      <b/>
      <sz val="14"/>
      <color rgb="FF00B0F0"/>
      <name val="Arial"/>
      <family val="2"/>
    </font>
    <font>
      <sz val="10"/>
      <color indexed="8"/>
      <name val="Arial"/>
      <family val="2"/>
    </font>
    <font>
      <sz val="10"/>
      <color rgb="FF002060"/>
      <name val="Arial"/>
      <family val="2"/>
    </font>
    <font>
      <b/>
      <sz val="14"/>
      <color rgb="FF92D400"/>
      <name val="Arial"/>
      <family val="2"/>
    </font>
    <font>
      <sz val="14"/>
      <color rgb="FF002060"/>
      <name val="Arial"/>
      <family val="2"/>
    </font>
    <font>
      <sz val="12"/>
      <color rgb="FF002060"/>
      <name val="Arial"/>
      <family val="2"/>
    </font>
    <font>
      <sz val="10"/>
      <color theme="1"/>
      <name val="Calibri"/>
      <family val="2"/>
    </font>
    <font>
      <b/>
      <sz val="10"/>
      <color theme="0"/>
      <name val="Arial"/>
      <family val="2"/>
    </font>
    <font>
      <b/>
      <sz val="12"/>
      <color theme="0"/>
      <name val="Arial"/>
      <family val="2"/>
    </font>
    <font>
      <b/>
      <sz val="14"/>
      <color theme="0"/>
      <name val="Arial"/>
      <family val="2"/>
    </font>
    <font>
      <sz val="11"/>
      <color theme="1"/>
      <name val="Arial"/>
      <family val="2"/>
    </font>
    <font>
      <sz val="10"/>
      <color theme="1"/>
      <name val="Arial"/>
      <family val="2"/>
    </font>
    <font>
      <sz val="11"/>
      <color theme="0" tint="-0.249977111117893"/>
      <name val="Arial"/>
      <family val="2"/>
    </font>
    <font>
      <b/>
      <sz val="14"/>
      <name val="Arial  "/>
    </font>
    <font>
      <sz val="11"/>
      <name val="Arial  "/>
    </font>
    <font>
      <sz val="11"/>
      <color theme="1"/>
      <name val="Arial  "/>
    </font>
    <font>
      <b/>
      <sz val="10"/>
      <name val="Arial  "/>
    </font>
    <font>
      <sz val="9"/>
      <color theme="4"/>
      <name val="Arial"/>
      <family val="2"/>
    </font>
    <font>
      <sz val="9"/>
      <color theme="0" tint="-0.34998626667073579"/>
      <name val="Calibri"/>
      <family val="2"/>
      <scheme val="minor"/>
    </font>
    <font>
      <sz val="8"/>
      <color theme="3" tint="0.39997558519241921"/>
      <name val="Arial"/>
      <family val="2"/>
    </font>
    <font>
      <sz val="9"/>
      <color theme="0" tint="-0.249977111117893"/>
      <name val="Arial"/>
      <family val="2"/>
    </font>
    <font>
      <sz val="9"/>
      <color theme="3" tint="0.39997558519241921"/>
      <name val="Arial"/>
      <family val="2"/>
    </font>
    <font>
      <sz val="8"/>
      <color rgb="FFFF0000"/>
      <name val="Arial"/>
      <family val="2"/>
    </font>
    <font>
      <i/>
      <sz val="10"/>
      <color rgb="FF002060"/>
      <name val="Arial"/>
      <family val="2"/>
    </font>
    <font>
      <i/>
      <sz val="11"/>
      <name val="Arial  "/>
    </font>
    <font>
      <i/>
      <sz val="11"/>
      <color theme="1"/>
      <name val="Arial  "/>
    </font>
    <font>
      <b/>
      <sz val="8"/>
      <color theme="3" tint="0.39997558519241921"/>
      <name val="Arial"/>
      <family val="2"/>
    </font>
    <font>
      <b/>
      <sz val="11"/>
      <color theme="0"/>
      <name val="Arial  "/>
    </font>
  </fonts>
  <fills count="21">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00B0F0"/>
        <bgColor indexed="64"/>
      </patternFill>
    </fill>
    <fill>
      <patternFill patternType="solid">
        <fgColor theme="9" tint="0.79998168889431442"/>
        <bgColor indexed="64"/>
      </patternFill>
    </fill>
    <fill>
      <patternFill patternType="solid">
        <fgColor indexed="9"/>
        <bgColor indexed="8"/>
      </patternFill>
    </fill>
    <fill>
      <patternFill patternType="solid">
        <fgColor theme="0" tint="-4.9989318521683403E-2"/>
        <bgColor indexed="8"/>
      </patternFill>
    </fill>
    <fill>
      <patternFill patternType="solid">
        <fgColor rgb="FF00246C"/>
        <bgColor indexed="64"/>
      </patternFill>
    </fill>
    <fill>
      <patternFill patternType="solid">
        <fgColor rgb="FF92D050"/>
        <bgColor indexed="64"/>
      </patternFill>
    </fill>
    <fill>
      <patternFill patternType="solid">
        <fgColor theme="6" tint="0.79998168889431442"/>
        <bgColor indexed="64"/>
      </patternFill>
    </fill>
    <fill>
      <patternFill patternType="solid">
        <fgColor rgb="FF92D400"/>
        <bgColor indexed="64"/>
      </patternFill>
    </fill>
    <fill>
      <patternFill patternType="solid">
        <fgColor theme="5" tint="0.79998168889431442"/>
        <bgColor indexed="64"/>
      </patternFill>
    </fill>
    <fill>
      <patternFill patternType="solid">
        <fgColor rgb="FFE5FFA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left>
      <right style="thin">
        <color theme="0"/>
      </right>
      <top/>
      <bottom style="thin">
        <color theme="0"/>
      </bottom>
      <diagonal/>
    </border>
    <border>
      <left style="thin">
        <color rgb="FF92D400"/>
      </left>
      <right style="thin">
        <color rgb="FF92D400"/>
      </right>
      <top style="thin">
        <color rgb="FF92D400"/>
      </top>
      <bottom style="thin">
        <color rgb="FF92D400"/>
      </bottom>
      <diagonal/>
    </border>
    <border>
      <left/>
      <right/>
      <top/>
      <bottom style="thin">
        <color rgb="FF92D400"/>
      </bottom>
      <diagonal/>
    </border>
  </borders>
  <cellStyleXfs count="3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8" fillId="0" borderId="0"/>
    <xf numFmtId="0" fontId="9" fillId="0" borderId="0"/>
    <xf numFmtId="0" fontId="11" fillId="0" borderId="0"/>
    <xf numFmtId="0" fontId="12" fillId="0" borderId="0"/>
    <xf numFmtId="0" fontId="2" fillId="0" borderId="0"/>
    <xf numFmtId="9" fontId="1" fillId="0" borderId="0" applyFont="0" applyFill="0" applyBorder="0" applyAlignment="0" applyProtection="0"/>
    <xf numFmtId="43" fontId="1" fillId="0" borderId="0" applyFont="0" applyFill="0" applyBorder="0" applyAlignment="0" applyProtection="0"/>
    <xf numFmtId="0" fontId="14" fillId="0" borderId="0"/>
    <xf numFmtId="0" fontId="15" fillId="0" borderId="0"/>
    <xf numFmtId="0" fontId="2" fillId="0" borderId="0"/>
    <xf numFmtId="0" fontId="2" fillId="0" borderId="0"/>
    <xf numFmtId="0" fontId="2" fillId="0" borderId="0"/>
    <xf numFmtId="0" fontId="2" fillId="0" borderId="0"/>
    <xf numFmtId="0" fontId="2" fillId="0" borderId="0"/>
    <xf numFmtId="0" fontId="16" fillId="0" borderId="0"/>
    <xf numFmtId="0" fontId="2" fillId="0" borderId="0"/>
    <xf numFmtId="44" fontId="1" fillId="0" borderId="0" applyFont="0" applyFill="0" applyBorder="0" applyAlignment="0" applyProtection="0"/>
    <xf numFmtId="0" fontId="28" fillId="13" borderId="0" applyFill="0" applyProtection="0"/>
    <xf numFmtId="0" fontId="1" fillId="0" borderId="0"/>
    <xf numFmtId="0" fontId="33" fillId="0" borderId="0"/>
    <xf numFmtId="43" fontId="1" fillId="0" borderId="0" applyFont="0" applyFill="0" applyBorder="0" applyAlignment="0" applyProtection="0"/>
  </cellStyleXfs>
  <cellXfs count="146">
    <xf numFmtId="0" fontId="0" fillId="0" borderId="0" xfId="0"/>
    <xf numFmtId="0" fontId="3" fillId="0" borderId="0" xfId="0" applyFont="1"/>
    <xf numFmtId="0" fontId="3" fillId="0" borderId="0" xfId="0" applyFont="1" applyFill="1"/>
    <xf numFmtId="0" fontId="7"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center"/>
    </xf>
    <xf numFmtId="0" fontId="10" fillId="0" borderId="0" xfId="0" applyFont="1" applyAlignment="1">
      <alignment horizontal="center" vertical="center" wrapText="1"/>
    </xf>
    <xf numFmtId="164" fontId="5" fillId="0" borderId="0" xfId="2" applyNumberFormat="1" applyFont="1" applyFill="1" applyAlignment="1">
      <alignment vertical="center"/>
    </xf>
    <xf numFmtId="0" fontId="3" fillId="0" borderId="0" xfId="0" applyFont="1" applyFill="1" applyAlignment="1">
      <alignment vertical="center"/>
    </xf>
    <xf numFmtId="0" fontId="5" fillId="0" borderId="0" xfId="0" applyFont="1"/>
    <xf numFmtId="165" fontId="5" fillId="0" borderId="0" xfId="1" applyNumberFormat="1" applyFont="1" applyFill="1" applyAlignment="1">
      <alignment vertical="center"/>
    </xf>
    <xf numFmtId="0" fontId="17" fillId="2" borderId="0" xfId="0" applyFont="1" applyFill="1" applyAlignment="1">
      <alignment horizontal="center" vertical="center" textRotation="90" wrapText="1"/>
    </xf>
    <xf numFmtId="0" fontId="17" fillId="4" borderId="0" xfId="0" applyFont="1" applyFill="1" applyAlignment="1">
      <alignment horizontal="center" vertical="center" wrapText="1"/>
    </xf>
    <xf numFmtId="0" fontId="7" fillId="0" borderId="0" xfId="0" applyFont="1" applyAlignment="1">
      <alignment vertical="center"/>
    </xf>
    <xf numFmtId="0" fontId="3" fillId="5" borderId="0" xfId="0" applyFont="1" applyFill="1"/>
    <xf numFmtId="0" fontId="19" fillId="0" borderId="0" xfId="0" applyFont="1"/>
    <xf numFmtId="0" fontId="5" fillId="5" borderId="0" xfId="0" applyFont="1" applyFill="1"/>
    <xf numFmtId="0" fontId="10" fillId="0" borderId="0" xfId="0" applyFont="1" applyAlignment="1">
      <alignment horizontal="left" vertical="center"/>
    </xf>
    <xf numFmtId="167" fontId="3" fillId="0" borderId="0" xfId="0" applyNumberFormat="1" applyFont="1" applyFill="1"/>
    <xf numFmtId="165" fontId="5" fillId="0" borderId="0" xfId="1" applyNumberFormat="1" applyFont="1" applyFill="1"/>
    <xf numFmtId="0" fontId="23" fillId="0" borderId="0" xfId="0" applyFont="1" applyFill="1" applyBorder="1" applyAlignment="1">
      <alignment vertical="top" wrapText="1"/>
    </xf>
    <xf numFmtId="0" fontId="22" fillId="0" borderId="0" xfId="0" applyFont="1" applyFill="1" applyBorder="1" applyAlignment="1">
      <alignment vertical="top" wrapText="1"/>
    </xf>
    <xf numFmtId="166" fontId="5" fillId="0" borderId="0" xfId="1" applyNumberFormat="1" applyFont="1" applyFill="1" applyAlignment="1">
      <alignment vertical="center"/>
    </xf>
    <xf numFmtId="0" fontId="7" fillId="0" borderId="0" xfId="0" applyFont="1" applyAlignment="1">
      <alignment horizontal="left" vertical="center"/>
    </xf>
    <xf numFmtId="9" fontId="5" fillId="0" borderId="0" xfId="2" applyFont="1" applyFill="1" applyAlignment="1">
      <alignment vertical="center"/>
    </xf>
    <xf numFmtId="165" fontId="13" fillId="0" borderId="0" xfId="1" applyNumberFormat="1" applyFont="1" applyFill="1" applyAlignment="1">
      <alignment vertical="center"/>
    </xf>
    <xf numFmtId="0" fontId="26" fillId="0" borderId="0" xfId="0" applyFont="1" applyAlignment="1">
      <alignment horizontal="center" vertical="center"/>
    </xf>
    <xf numFmtId="0" fontId="7" fillId="0" borderId="0" xfId="0" applyFont="1" applyAlignment="1">
      <alignment horizontal="left" vertical="center" wrapText="1"/>
    </xf>
    <xf numFmtId="0" fontId="18" fillId="12"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27" fillId="0" borderId="0" xfId="0" applyFont="1" applyAlignment="1">
      <alignment horizontal="left" vertical="center"/>
    </xf>
    <xf numFmtId="0" fontId="17" fillId="11" borderId="0" xfId="0" applyFont="1" applyFill="1" applyAlignment="1">
      <alignment horizontal="center" vertical="center" textRotation="90" wrapText="1"/>
    </xf>
    <xf numFmtId="165" fontId="3" fillId="0" borderId="0" xfId="1" applyNumberFormat="1" applyFont="1" applyFill="1"/>
    <xf numFmtId="0" fontId="18" fillId="9" borderId="1" xfId="0" applyFont="1" applyFill="1" applyBorder="1" applyAlignment="1">
      <alignment horizontal="center" vertical="center" wrapText="1"/>
    </xf>
    <xf numFmtId="0" fontId="29" fillId="13" borderId="0" xfId="28" applyFont="1" applyFill="1" applyProtection="1"/>
    <xf numFmtId="0" fontId="30" fillId="13" borderId="0" xfId="0" applyFont="1" applyFill="1" applyAlignment="1" applyProtection="1">
      <alignment vertical="top"/>
    </xf>
    <xf numFmtId="0" fontId="31" fillId="13" borderId="0" xfId="28" applyFont="1" applyFill="1" applyAlignment="1" applyProtection="1"/>
    <xf numFmtId="0" fontId="29" fillId="14" borderId="0" xfId="28" applyFont="1" applyFill="1" applyProtection="1"/>
    <xf numFmtId="0" fontId="32" fillId="14" borderId="0" xfId="28" applyFont="1" applyFill="1" applyProtection="1"/>
    <xf numFmtId="0" fontId="32" fillId="13" borderId="0" xfId="28" applyFont="1" applyFill="1" applyProtection="1"/>
    <xf numFmtId="0" fontId="29" fillId="14" borderId="0" xfId="28" applyFont="1" applyFill="1" applyAlignment="1" applyProtection="1">
      <alignment vertical="center"/>
    </xf>
    <xf numFmtId="0" fontId="29" fillId="14" borderId="0" xfId="28" quotePrefix="1" applyNumberFormat="1" applyFont="1" applyFill="1" applyAlignment="1" applyProtection="1">
      <alignment horizontal="right" vertical="center"/>
    </xf>
    <xf numFmtId="0" fontId="29" fillId="14" borderId="0" xfId="28" applyFont="1" applyFill="1" applyAlignment="1" applyProtection="1">
      <alignment wrapText="1"/>
    </xf>
    <xf numFmtId="0" fontId="1" fillId="0" borderId="0" xfId="29"/>
    <xf numFmtId="0" fontId="34" fillId="15" borderId="0" xfId="30" applyFont="1" applyFill="1" applyAlignment="1">
      <alignment vertical="center"/>
    </xf>
    <xf numFmtId="0" fontId="35" fillId="15" borderId="0" xfId="30" applyFont="1" applyFill="1" applyAlignment="1">
      <alignment vertical="center"/>
    </xf>
    <xf numFmtId="0" fontId="36" fillId="15" borderId="0" xfId="30" applyFont="1" applyFill="1" applyAlignment="1">
      <alignment vertical="center"/>
    </xf>
    <xf numFmtId="0" fontId="37" fillId="15" borderId="0" xfId="29" applyFont="1" applyFill="1" applyBorder="1" applyAlignment="1"/>
    <xf numFmtId="0" fontId="37" fillId="0" borderId="0" xfId="29" applyFont="1" applyFill="1" applyBorder="1"/>
    <xf numFmtId="0" fontId="10" fillId="16" borderId="0" xfId="30" applyFont="1" applyFill="1"/>
    <xf numFmtId="0" fontId="37" fillId="16" borderId="0" xfId="29" applyFont="1" applyFill="1"/>
    <xf numFmtId="0" fontId="37" fillId="16" borderId="0" xfId="29" applyFont="1" applyFill="1" applyBorder="1" applyAlignment="1"/>
    <xf numFmtId="0" fontId="37" fillId="0" borderId="0" xfId="29" applyFont="1"/>
    <xf numFmtId="0" fontId="38" fillId="0" borderId="0" xfId="29" applyFont="1"/>
    <xf numFmtId="0" fontId="39" fillId="0" borderId="0" xfId="29" applyFont="1" applyFill="1" applyBorder="1" applyAlignment="1"/>
    <xf numFmtId="0" fontId="37" fillId="0" borderId="0" xfId="29" applyFont="1" applyFill="1" applyBorder="1" applyAlignment="1">
      <alignment vertical="center"/>
    </xf>
    <xf numFmtId="0" fontId="40" fillId="0" borderId="0" xfId="29" applyFont="1"/>
    <xf numFmtId="0" fontId="41" fillId="0" borderId="0" xfId="29" applyFont="1"/>
    <xf numFmtId="0" fontId="42" fillId="0" borderId="0" xfId="29" applyFont="1"/>
    <xf numFmtId="0" fontId="21" fillId="0" borderId="0" xfId="29" applyFont="1"/>
    <xf numFmtId="0" fontId="21" fillId="0" borderId="0" xfId="29" applyFont="1" applyAlignment="1">
      <alignment horizontal="left"/>
    </xf>
    <xf numFmtId="0" fontId="20" fillId="0" borderId="0" xfId="29" applyFont="1"/>
    <xf numFmtId="0" fontId="43" fillId="0" borderId="0" xfId="29" applyFont="1"/>
    <xf numFmtId="165" fontId="44" fillId="17" borderId="2" xfId="31" applyNumberFormat="1" applyFont="1" applyFill="1" applyBorder="1" applyAlignment="1">
      <alignment vertical="center"/>
    </xf>
    <xf numFmtId="0" fontId="1" fillId="0" borderId="0" xfId="29" applyFill="1"/>
    <xf numFmtId="165" fontId="44" fillId="0" borderId="0" xfId="31" applyNumberFormat="1" applyFont="1" applyFill="1" applyBorder="1" applyAlignment="1">
      <alignment vertical="center"/>
    </xf>
    <xf numFmtId="0" fontId="1" fillId="0" borderId="3" xfId="29" applyBorder="1"/>
    <xf numFmtId="165" fontId="4" fillId="0" borderId="3" xfId="31" applyNumberFormat="1" applyFont="1" applyFill="1" applyBorder="1" applyAlignment="1">
      <alignment vertical="center"/>
    </xf>
    <xf numFmtId="0" fontId="17" fillId="18" borderId="4" xfId="0" applyFont="1" applyFill="1" applyBorder="1" applyAlignment="1">
      <alignment horizontal="center" vertical="center" wrapText="1"/>
    </xf>
    <xf numFmtId="0" fontId="7" fillId="3" borderId="4" xfId="22" applyFont="1" applyFill="1" applyBorder="1" applyAlignment="1">
      <alignment vertical="center"/>
    </xf>
    <xf numFmtId="0" fontId="17" fillId="6" borderId="4" xfId="0" applyFont="1" applyFill="1" applyBorder="1" applyAlignment="1">
      <alignment horizontal="center" vertical="center" wrapText="1"/>
    </xf>
    <xf numFmtId="0" fontId="3" fillId="3" borderId="4" xfId="22" applyFont="1" applyFill="1" applyBorder="1" applyAlignment="1">
      <alignment vertical="center"/>
    </xf>
    <xf numFmtId="0" fontId="45" fillId="0" borderId="0" xfId="0" applyFont="1" applyAlignment="1">
      <alignment horizontal="center" vertical="center" wrapText="1"/>
    </xf>
    <xf numFmtId="169" fontId="46" fillId="7" borderId="4" xfId="27" applyNumberFormat="1" applyFont="1" applyFill="1" applyBorder="1"/>
    <xf numFmtId="9" fontId="5" fillId="0" borderId="0" xfId="2" applyFont="1" applyFill="1"/>
    <xf numFmtId="165" fontId="3" fillId="0" borderId="0" xfId="1" applyNumberFormat="1" applyFont="1" applyFill="1" applyAlignment="1">
      <alignment vertical="center"/>
    </xf>
    <xf numFmtId="9" fontId="3" fillId="0" borderId="0" xfId="2" applyFont="1" applyFill="1"/>
    <xf numFmtId="164" fontId="46" fillId="7" borderId="4" xfId="2" applyNumberFormat="1" applyFont="1" applyFill="1" applyBorder="1"/>
    <xf numFmtId="1" fontId="46" fillId="7" borderId="4" xfId="2" applyNumberFormat="1" applyFont="1" applyFill="1" applyBorder="1" applyAlignment="1">
      <alignment vertical="center"/>
    </xf>
    <xf numFmtId="166" fontId="46" fillId="7" borderId="4" xfId="1" applyNumberFormat="1" applyFont="1" applyFill="1" applyBorder="1"/>
    <xf numFmtId="0" fontId="47" fillId="0" borderId="1" xfId="22" applyFont="1" applyBorder="1" applyAlignment="1">
      <alignment horizontal="center" vertical="center" wrapText="1"/>
    </xf>
    <xf numFmtId="165" fontId="48" fillId="7" borderId="4" xfId="1" applyNumberFormat="1" applyFont="1" applyFill="1" applyBorder="1"/>
    <xf numFmtId="166" fontId="48" fillId="7" borderId="4" xfId="1" applyNumberFormat="1" applyFont="1" applyFill="1" applyBorder="1"/>
    <xf numFmtId="0" fontId="17" fillId="18" borderId="0" xfId="0" applyFont="1" applyFill="1" applyAlignment="1">
      <alignment horizontal="center" vertical="center" wrapText="1"/>
    </xf>
    <xf numFmtId="0" fontId="18" fillId="19" borderId="1" xfId="0" applyFont="1" applyFill="1" applyBorder="1" applyAlignment="1">
      <alignment horizontal="center" vertical="center" wrapText="1"/>
    </xf>
    <xf numFmtId="1" fontId="13" fillId="0" borderId="0" xfId="0" applyNumberFormat="1" applyFont="1" applyFill="1"/>
    <xf numFmtId="1" fontId="13" fillId="0" borderId="0" xfId="0" applyNumberFormat="1" applyFont="1" applyFill="1" applyAlignment="1">
      <alignment vertical="center"/>
    </xf>
    <xf numFmtId="0" fontId="17" fillId="6" borderId="0" xfId="0" applyFont="1" applyFill="1" applyBorder="1" applyAlignment="1">
      <alignment horizontal="center" vertical="center" wrapText="1"/>
    </xf>
    <xf numFmtId="165" fontId="17" fillId="6" borderId="0" xfId="1" applyNumberFormat="1" applyFont="1" applyFill="1" applyAlignment="1"/>
    <xf numFmtId="9" fontId="17" fillId="0" borderId="0" xfId="2" applyFont="1" applyFill="1"/>
    <xf numFmtId="9" fontId="48" fillId="7" borderId="4" xfId="2" applyFont="1" applyFill="1" applyBorder="1"/>
    <xf numFmtId="9" fontId="18" fillId="0" borderId="0" xfId="2" applyFont="1" applyFill="1"/>
    <xf numFmtId="9" fontId="18" fillId="0" borderId="0" xfId="2" applyFont="1" applyFill="1" applyAlignment="1">
      <alignment horizontal="center"/>
    </xf>
    <xf numFmtId="0" fontId="45" fillId="0" borderId="0" xfId="0" applyFont="1" applyFill="1" applyAlignment="1">
      <alignment horizontal="center" vertical="center" wrapText="1"/>
    </xf>
    <xf numFmtId="164" fontId="48" fillId="7" borderId="4" xfId="0" applyNumberFormat="1" applyFont="1" applyFill="1" applyBorder="1"/>
    <xf numFmtId="165" fontId="4" fillId="20" borderId="4" xfId="1" applyNumberFormat="1" applyFont="1" applyFill="1" applyBorder="1"/>
    <xf numFmtId="164" fontId="48" fillId="7" borderId="4" xfId="2" applyNumberFormat="1" applyFont="1" applyFill="1" applyBorder="1"/>
    <xf numFmtId="165" fontId="46" fillId="7" borderId="4" xfId="1" applyNumberFormat="1" applyFont="1" applyFill="1" applyBorder="1"/>
    <xf numFmtId="168" fontId="46" fillId="7" borderId="4" xfId="27" applyNumberFormat="1" applyFont="1" applyFill="1" applyBorder="1"/>
    <xf numFmtId="166" fontId="49" fillId="7" borderId="4" xfId="1" applyNumberFormat="1" applyFont="1" applyFill="1" applyBorder="1"/>
    <xf numFmtId="0" fontId="18" fillId="9" borderId="6" xfId="0" applyFont="1" applyFill="1" applyBorder="1" applyAlignment="1">
      <alignment horizontal="center" vertical="center" wrapText="1"/>
    </xf>
    <xf numFmtId="165" fontId="46" fillId="7" borderId="7" xfId="1" applyNumberFormat="1" applyFont="1" applyFill="1" applyBorder="1"/>
    <xf numFmtId="0" fontId="3" fillId="0" borderId="5" xfId="0" applyFont="1" applyBorder="1" applyAlignment="1">
      <alignment vertical="center"/>
    </xf>
    <xf numFmtId="166" fontId="46" fillId="7" borderId="7" xfId="1" applyNumberFormat="1" applyFont="1" applyFill="1" applyBorder="1"/>
    <xf numFmtId="0" fontId="7" fillId="10" borderId="6" xfId="0" applyFont="1" applyFill="1" applyBorder="1" applyAlignment="1">
      <alignment horizontal="center" vertical="center" wrapText="1"/>
    </xf>
    <xf numFmtId="0" fontId="18" fillId="18" borderId="1" xfId="0" applyFont="1" applyFill="1" applyBorder="1" applyAlignment="1">
      <alignment horizontal="center" vertical="center" wrapText="1"/>
    </xf>
    <xf numFmtId="43" fontId="46" fillId="7" borderId="4" xfId="1" applyFont="1" applyFill="1" applyBorder="1"/>
    <xf numFmtId="0" fontId="7" fillId="8" borderId="0" xfId="0" applyFont="1" applyFill="1" applyAlignment="1">
      <alignment horizontal="center" vertical="center"/>
    </xf>
    <xf numFmtId="0" fontId="7" fillId="0" borderId="0" xfId="22" applyFont="1" applyFill="1" applyBorder="1" applyAlignment="1">
      <alignment vertical="center"/>
    </xf>
    <xf numFmtId="169" fontId="46" fillId="0" borderId="0" xfId="27" applyNumberFormat="1" applyFont="1" applyFill="1" applyBorder="1"/>
    <xf numFmtId="164" fontId="46" fillId="0" borderId="0" xfId="2" applyNumberFormat="1" applyFont="1" applyFill="1" applyBorder="1"/>
    <xf numFmtId="168" fontId="46" fillId="0" borderId="0" xfId="27" applyNumberFormat="1" applyFont="1" applyFill="1" applyBorder="1"/>
    <xf numFmtId="165" fontId="46" fillId="0" borderId="0" xfId="1" applyNumberFormat="1" applyFont="1" applyFill="1" applyBorder="1"/>
    <xf numFmtId="1" fontId="46" fillId="0" borderId="0" xfId="2" applyNumberFormat="1" applyFont="1" applyFill="1" applyBorder="1" applyAlignment="1">
      <alignment vertical="center"/>
    </xf>
    <xf numFmtId="43" fontId="46" fillId="0" borderId="0" xfId="1" applyFont="1" applyFill="1" applyBorder="1"/>
    <xf numFmtId="166" fontId="46" fillId="0" borderId="0" xfId="1" applyNumberFormat="1" applyFont="1" applyFill="1" applyBorder="1"/>
    <xf numFmtId="165" fontId="48" fillId="0" borderId="0" xfId="1" applyNumberFormat="1" applyFont="1" applyFill="1" applyBorder="1"/>
    <xf numFmtId="164" fontId="48" fillId="0" borderId="0" xfId="0" applyNumberFormat="1" applyFont="1" applyFill="1" applyBorder="1"/>
    <xf numFmtId="166" fontId="48" fillId="0" borderId="0" xfId="1" applyNumberFormat="1" applyFont="1" applyFill="1" applyBorder="1"/>
    <xf numFmtId="166" fontId="49" fillId="0" borderId="0" xfId="1" applyNumberFormat="1" applyFont="1" applyFill="1" applyBorder="1"/>
    <xf numFmtId="164" fontId="48" fillId="0" borderId="0" xfId="2" applyNumberFormat="1" applyFont="1" applyFill="1" applyBorder="1"/>
    <xf numFmtId="167" fontId="3" fillId="20" borderId="0" xfId="0" applyNumberFormat="1" applyFont="1" applyFill="1"/>
    <xf numFmtId="0" fontId="47" fillId="0" borderId="1" xfId="22" applyFont="1" applyFill="1" applyBorder="1" applyAlignment="1">
      <alignment horizontal="center" vertical="center" wrapText="1"/>
    </xf>
    <xf numFmtId="170" fontId="48" fillId="7" borderId="4" xfId="1" applyNumberFormat="1" applyFont="1" applyFill="1" applyBorder="1"/>
    <xf numFmtId="170" fontId="5" fillId="0" borderId="0" xfId="1" applyNumberFormat="1" applyFont="1" applyFill="1" applyAlignment="1">
      <alignment vertical="center"/>
    </xf>
    <xf numFmtId="0" fontId="47" fillId="3" borderId="1" xfId="22" applyFont="1" applyFill="1" applyBorder="1" applyAlignment="1">
      <alignment horizontal="center" vertical="center" wrapText="1"/>
    </xf>
    <xf numFmtId="0" fontId="50" fillId="14" borderId="0" xfId="0" applyFont="1" applyFill="1" applyAlignment="1" applyProtection="1">
      <alignment horizontal="right"/>
    </xf>
    <xf numFmtId="0" fontId="29" fillId="13" borderId="0" xfId="28" applyFont="1" applyFill="1" applyAlignment="1" applyProtection="1">
      <alignment horizontal="center"/>
    </xf>
    <xf numFmtId="16" fontId="29" fillId="14" borderId="0" xfId="28" quotePrefix="1" applyNumberFormat="1" applyFont="1" applyFill="1" applyAlignment="1" applyProtection="1">
      <alignment horizontal="right" vertical="center"/>
    </xf>
    <xf numFmtId="0" fontId="52" fillId="0" borderId="0" xfId="29" applyFont="1"/>
    <xf numFmtId="169" fontId="53" fillId="7" borderId="4" xfId="27" applyNumberFormat="1" applyFont="1" applyFill="1" applyBorder="1"/>
    <xf numFmtId="0" fontId="1" fillId="0" borderId="0" xfId="29" applyAlignment="1">
      <alignment vertical="center"/>
    </xf>
    <xf numFmtId="0" fontId="29" fillId="14" borderId="0" xfId="28" applyFont="1" applyFill="1" applyAlignment="1" applyProtection="1">
      <alignment horizontal="left" vertical="center" wrapText="1"/>
    </xf>
    <xf numFmtId="0" fontId="29" fillId="14" borderId="0" xfId="28" applyFont="1" applyFill="1" applyAlignment="1" applyProtection="1">
      <alignment horizontal="left" vertical="center"/>
    </xf>
    <xf numFmtId="0" fontId="42" fillId="0" borderId="8" xfId="29" applyFont="1" applyBorder="1" applyAlignment="1">
      <alignment horizontal="left" vertical="center" wrapText="1"/>
    </xf>
    <xf numFmtId="0" fontId="52" fillId="0" borderId="8" xfId="29" applyFont="1" applyBorder="1" applyAlignment="1">
      <alignment vertical="center" wrapText="1"/>
    </xf>
    <xf numFmtId="0" fontId="51" fillId="0" borderId="0" xfId="29" applyFont="1" applyAlignment="1">
      <alignment horizontal="left" vertical="top" wrapText="1"/>
    </xf>
    <xf numFmtId="0" fontId="42" fillId="0" borderId="8" xfId="29" applyFont="1" applyBorder="1" applyAlignment="1">
      <alignment horizontal="left" vertical="center"/>
    </xf>
    <xf numFmtId="0" fontId="52" fillId="0" borderId="8" xfId="29" applyFont="1" applyBorder="1" applyAlignment="1">
      <alignment vertical="center"/>
    </xf>
    <xf numFmtId="0" fontId="54" fillId="18" borderId="9" xfId="29" applyFont="1" applyFill="1" applyBorder="1" applyAlignment="1">
      <alignment horizontal="left" vertical="center"/>
    </xf>
    <xf numFmtId="0" fontId="7" fillId="12" borderId="0" xfId="0" applyFont="1" applyFill="1" applyAlignment="1">
      <alignment horizontal="center" vertical="center"/>
    </xf>
    <xf numFmtId="0" fontId="7" fillId="19" borderId="0" xfId="0" applyFont="1" applyFill="1" applyAlignment="1">
      <alignment horizontal="center" vertical="center"/>
    </xf>
    <xf numFmtId="0" fontId="7" fillId="8" borderId="0" xfId="0" applyFont="1" applyFill="1" applyAlignment="1">
      <alignment horizontal="center" vertical="center"/>
    </xf>
    <xf numFmtId="0" fontId="7" fillId="10" borderId="0" xfId="0" applyFont="1" applyFill="1" applyAlignment="1">
      <alignment horizontal="center" vertical="center"/>
    </xf>
    <xf numFmtId="0" fontId="7" fillId="9" borderId="0" xfId="0" applyFont="1" applyFill="1" applyAlignment="1">
      <alignment horizontal="center" vertical="center"/>
    </xf>
  </cellXfs>
  <cellStyles count="32">
    <cellStyle name="Comma" xfId="1" builtinId="3"/>
    <cellStyle name="Comma 2" xfId="31"/>
    <cellStyle name="Currency" xfId="27" builtinId="4"/>
    <cellStyle name="Estilo 1" xfId="4"/>
    <cellStyle name="Estilo 2" xfId="5"/>
    <cellStyle name="Estilo 3" xfId="6"/>
    <cellStyle name="Estilo 4" xfId="7"/>
    <cellStyle name="Estilo 5" xfId="8"/>
    <cellStyle name="Estilo 6" xfId="9"/>
    <cellStyle name="Millares 2" xfId="17"/>
    <cellStyle name="Normal" xfId="0" builtinId="0"/>
    <cellStyle name="Normal 10" xfId="25"/>
    <cellStyle name="Normal 11" xfId="28"/>
    <cellStyle name="Normal 17" xfId="26"/>
    <cellStyle name="Normal 2" xfId="3"/>
    <cellStyle name="Normal 2 2" xfId="30"/>
    <cellStyle name="Normal 3" xfId="10"/>
    <cellStyle name="Normal 3 2" xfId="15"/>
    <cellStyle name="Normal 3 2 2" xfId="29"/>
    <cellStyle name="Normal 4" xfId="11"/>
    <cellStyle name="Normal 4 2" xfId="20"/>
    <cellStyle name="Normal 5" xfId="12"/>
    <cellStyle name="Normal 5 2" xfId="21"/>
    <cellStyle name="Normal 6" xfId="13"/>
    <cellStyle name="Normal 6 2" xfId="22"/>
    <cellStyle name="Normal 7" xfId="14"/>
    <cellStyle name="Normal 7 2" xfId="23"/>
    <cellStyle name="Normal 8" xfId="18"/>
    <cellStyle name="Normal 8 2" xfId="24"/>
    <cellStyle name="Normal 9" xfId="19"/>
    <cellStyle name="Percent" xfId="2" builtinId="5"/>
    <cellStyle name="Porcentual 2" xfId="16"/>
  </cellStyles>
  <dxfs count="0"/>
  <tableStyles count="0" defaultTableStyle="TableStyleMedium9" defaultPivotStyle="PivotStyleLight16"/>
  <colors>
    <mruColors>
      <color rgb="FF92D400"/>
      <color rgb="FFEEFC6C"/>
      <color rgb="FFF3FD8E"/>
      <color rgb="FF99FF66"/>
      <color rgb="FFE5FFAB"/>
      <color rgb="FF72C7E7"/>
      <color rgb="FF00B0F0"/>
      <color rgb="FF3C8A2E"/>
      <color rgb="FF0079A6"/>
      <color rgb="FF146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3" Type="http://schemas.openxmlformats.org/officeDocument/2006/relationships/chartsheet" Target="chartsheets/sheet1.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haredStrings" Target="sharedStrings.xml"/><Relationship Id="rId5" Type="http://schemas.openxmlformats.org/officeDocument/2006/relationships/worksheet" Target="worksheets/sheet4.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1"/>
    </mc:Choice>
    <mc:Fallback>
      <c:style val="41"/>
    </mc:Fallback>
  </mc:AlternateContent>
  <c:chart>
    <c:autoTitleDeleted val="1"/>
    <c:plotArea>
      <c:layout>
        <c:manualLayout>
          <c:layoutTarget val="inner"/>
          <c:xMode val="edge"/>
          <c:yMode val="edge"/>
          <c:x val="6.8798588804282995E-2"/>
          <c:y val="8.4830644789379114E-2"/>
          <c:w val="0.90748001948421075"/>
          <c:h val="0.82062230365363087"/>
        </c:manualLayout>
      </c:layout>
      <c:bubbleChart>
        <c:varyColors val="0"/>
        <c:ser>
          <c:idx val="0"/>
          <c:order val="0"/>
          <c:tx>
            <c:strRef>
              <c:f>'2. Resumen '!$A$5</c:f>
              <c:strCache>
                <c:ptCount val="1"/>
                <c:pt idx="0">
                  <c:v>Argentina</c:v>
                </c:pt>
              </c:strCache>
            </c:strRef>
          </c:tx>
          <c:spPr>
            <a:solidFill>
              <a:srgbClr val="002060"/>
            </a:solidFill>
          </c:spPr>
          <c:invertIfNegative val="0"/>
          <c:dLbls>
            <c:dLbl>
              <c:idx val="0"/>
              <c:layout>
                <c:manualLayout>
                  <c:x val="-6.1684075811096986E-2"/>
                  <c:y val="-6.6905802906874659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21-452B-ACAE-BD11582B0042}"/>
                </c:ext>
              </c:extLst>
            </c:dLbl>
            <c:spPr>
              <a:noFill/>
              <a:ln>
                <a:noFill/>
              </a:ln>
              <a:effectLst/>
            </c:spPr>
            <c:txPr>
              <a:bodyPr/>
              <a:lstStyle/>
              <a:p>
                <a:pPr algn="ctr">
                  <a:defRPr lang="es-ES_tradnl" sz="1000" b="1" i="0" u="none" strike="noStrike" kern="1200" baseline="0">
                    <a:solidFill>
                      <a:srgbClr val="002060"/>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'!$B$5</c:f>
              <c:numCache>
                <c:formatCode>_-* #,##0\ _€_-;\-* #,##0\ _€_-;_-* "-"??\ _€_-;_-@_-</c:formatCode>
                <c:ptCount val="1"/>
                <c:pt idx="0">
                  <c:v>25.937442536955125</c:v>
                </c:pt>
              </c:numCache>
            </c:numRef>
          </c:xVal>
          <c:yVal>
            <c:numRef>
              <c:f>'2. Resumen '!$C$5</c:f>
              <c:numCache>
                <c:formatCode>_-* #,##0\ _€_-;\-* #,##0\ _€_-;_-* "-"??\ _€_-;_-@_-</c:formatCode>
                <c:ptCount val="1"/>
                <c:pt idx="0">
                  <c:v>46.468488984173945</c:v>
                </c:pt>
              </c:numCache>
            </c:numRef>
          </c:yVal>
          <c:bubbleSize>
            <c:numRef>
              <c:f>'2. Resumen '!$D$5</c:f>
              <c:numCache>
                <c:formatCode>_-* #,##0\ _€_-;\-* #,##0\ _€_-;_-* "-"??\ _€_-;_-@_-</c:formatCode>
                <c:ptCount val="1"/>
                <c:pt idx="0">
                  <c:v>320</c:v>
                </c:pt>
              </c:numCache>
            </c:numRef>
          </c:bubbleSize>
          <c:bubble3D val="1"/>
          <c:extLst>
            <c:ext xmlns:c16="http://schemas.microsoft.com/office/drawing/2014/chart" uri="{C3380CC4-5D6E-409C-BE32-E72D297353CC}">
              <c16:uniqueId val="{00000001-C121-452B-ACAE-BD11582B0042}"/>
            </c:ext>
          </c:extLst>
        </c:ser>
        <c:ser>
          <c:idx val="2"/>
          <c:order val="1"/>
          <c:tx>
            <c:strRef>
              <c:f>'2. Resumen '!$A$6</c:f>
              <c:strCache>
                <c:ptCount val="1"/>
                <c:pt idx="0">
                  <c:v>Brasil</c:v>
                </c:pt>
              </c:strCache>
            </c:strRef>
          </c:tx>
          <c:spPr>
            <a:solidFill>
              <a:srgbClr val="92D400"/>
            </a:solidFill>
          </c:spPr>
          <c:invertIfNegative val="0"/>
          <c:dLbls>
            <c:dLbl>
              <c:idx val="0"/>
              <c:layout>
                <c:manualLayout>
                  <c:x val="-8.1168501731122847E-2"/>
                  <c:y val="-1.054675515004158E-2"/>
                </c:manualLayout>
              </c:layout>
              <c:spPr/>
              <c:txPr>
                <a:bodyPr/>
                <a:lstStyle/>
                <a:p>
                  <a:pPr algn="ctr">
                    <a:defRPr lang="es-ES_tradnl" sz="1000" b="1" i="0" u="none" strike="noStrike" kern="1200" baseline="0">
                      <a:solidFill>
                        <a:srgbClr val="002060"/>
                      </a:solidFill>
                      <a:latin typeface="Arial" pitchFamily="34" charset="0"/>
                      <a:ea typeface="+mn-ea"/>
                      <a:cs typeface="Arial" pitchFamily="34" charset="0"/>
                    </a:defRPr>
                  </a:pPr>
                  <a:endParaRPr lang="es-E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21-452B-ACAE-BD11582B0042}"/>
                </c:ext>
              </c:extLst>
            </c:dLbl>
            <c:spPr>
              <a:noFill/>
              <a:ln>
                <a:noFill/>
              </a:ln>
              <a:effectLst/>
            </c:spPr>
            <c:txPr>
              <a:bodyPr/>
              <a:lstStyle/>
              <a:p>
                <a:pPr algn="ctr">
                  <a:defRPr lang="es-ES_tradnl" sz="1000" b="1" i="0" u="none" strike="noStrike" kern="1200" baseline="0">
                    <a:solidFill>
                      <a:srgbClr val="002060"/>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'!$B$6</c:f>
              <c:numCache>
                <c:formatCode>_-* #,##0\ _€_-;\-* #,##0\ _€_-;_-* "-"??\ _€_-;_-@_-</c:formatCode>
                <c:ptCount val="1"/>
                <c:pt idx="0">
                  <c:v>18.171410216304064</c:v>
                </c:pt>
              </c:numCache>
            </c:numRef>
          </c:xVal>
          <c:yVal>
            <c:numRef>
              <c:f>'2. Resumen '!$C$6</c:f>
              <c:numCache>
                <c:formatCode>_-* #,##0\ _€_-;\-* #,##0\ _€_-;_-* "-"??\ _€_-;_-@_-</c:formatCode>
                <c:ptCount val="1"/>
                <c:pt idx="0">
                  <c:v>44.035871867367021</c:v>
                </c:pt>
              </c:numCache>
            </c:numRef>
          </c:yVal>
          <c:bubbleSize>
            <c:numRef>
              <c:f>'2. Resumen '!$D$6</c:f>
              <c:numCache>
                <c:formatCode>_-* #,##0\ _€_-;\-* #,##0\ _€_-;_-* "-"??\ _€_-;_-@_-</c:formatCode>
                <c:ptCount val="1"/>
                <c:pt idx="0">
                  <c:v>447</c:v>
                </c:pt>
              </c:numCache>
            </c:numRef>
          </c:bubbleSize>
          <c:bubble3D val="1"/>
          <c:extLst>
            <c:ext xmlns:c16="http://schemas.microsoft.com/office/drawing/2014/chart" uri="{C3380CC4-5D6E-409C-BE32-E72D297353CC}">
              <c16:uniqueId val="{00000003-C121-452B-ACAE-BD11582B0042}"/>
            </c:ext>
          </c:extLst>
        </c:ser>
        <c:ser>
          <c:idx val="4"/>
          <c:order val="2"/>
          <c:tx>
            <c:strRef>
              <c:f>'2. Resumen '!$A$7</c:f>
              <c:strCache>
                <c:ptCount val="1"/>
                <c:pt idx="0">
                  <c:v>Perú</c:v>
                </c:pt>
              </c:strCache>
            </c:strRef>
          </c:tx>
          <c:spPr>
            <a:solidFill>
              <a:srgbClr val="92D400"/>
            </a:solidFill>
          </c:spPr>
          <c:invertIfNegative val="0"/>
          <c:dLbls>
            <c:dLbl>
              <c:idx val="0"/>
              <c:layout>
                <c:manualLayout>
                  <c:x val="-5.5487821346099912E-2"/>
                  <c:y val="6.4085304705091819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21-452B-ACAE-BD11582B0042}"/>
                </c:ext>
              </c:extLst>
            </c:dLbl>
            <c:spPr>
              <a:noFill/>
              <a:ln>
                <a:noFill/>
              </a:ln>
              <a:effectLst/>
            </c:spPr>
            <c:txPr>
              <a:bodyPr/>
              <a:lstStyle/>
              <a:p>
                <a:pPr algn="ctr">
                  <a:defRPr lang="es-ES_tradnl" sz="1000" b="1" i="0" u="none" strike="noStrike" kern="1200" baseline="0">
                    <a:solidFill>
                      <a:srgbClr val="002060"/>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'!$B$7</c:f>
              <c:numCache>
                <c:formatCode>_-* #,##0\ _€_-;\-* #,##0\ _€_-;_-* "-"??\ _€_-;_-@_-</c:formatCode>
                <c:ptCount val="1"/>
                <c:pt idx="0">
                  <c:v>25.83317692335153</c:v>
                </c:pt>
              </c:numCache>
            </c:numRef>
          </c:xVal>
          <c:yVal>
            <c:numRef>
              <c:f>'2. Resumen '!$C$7</c:f>
              <c:numCache>
                <c:formatCode>_-* #,##0\ _€_-;\-* #,##0\ _€_-;_-* "-"??\ _€_-;_-@_-</c:formatCode>
                <c:ptCount val="1"/>
                <c:pt idx="0">
                  <c:v>29.259047835226966</c:v>
                </c:pt>
              </c:numCache>
            </c:numRef>
          </c:yVal>
          <c:bubbleSize>
            <c:numRef>
              <c:f>'2. Resumen '!$D$7</c:f>
              <c:numCache>
                <c:formatCode>_-* #,##0\ _€_-;\-* #,##0\ _€_-;_-* "-"??\ _€_-;_-@_-</c:formatCode>
                <c:ptCount val="1"/>
                <c:pt idx="0">
                  <c:v>382</c:v>
                </c:pt>
              </c:numCache>
            </c:numRef>
          </c:bubbleSize>
          <c:bubble3D val="1"/>
          <c:extLst>
            <c:ext xmlns:c16="http://schemas.microsoft.com/office/drawing/2014/chart" uri="{C3380CC4-5D6E-409C-BE32-E72D297353CC}">
              <c16:uniqueId val="{00000005-C121-452B-ACAE-BD11582B0042}"/>
            </c:ext>
          </c:extLst>
        </c:ser>
        <c:ser>
          <c:idx val="5"/>
          <c:order val="3"/>
          <c:tx>
            <c:strRef>
              <c:f>'2. Resumen '!$A$8</c:f>
              <c:strCache>
                <c:ptCount val="1"/>
                <c:pt idx="0">
                  <c:v>Colombia</c:v>
                </c:pt>
              </c:strCache>
            </c:strRef>
          </c:tx>
          <c:spPr>
            <a:solidFill>
              <a:srgbClr val="92D400"/>
            </a:solidFill>
          </c:spPr>
          <c:invertIfNegative val="0"/>
          <c:dPt>
            <c:idx val="0"/>
            <c:invertIfNegative val="0"/>
            <c:bubble3D val="1"/>
            <c:extLst>
              <c:ext xmlns:c16="http://schemas.microsoft.com/office/drawing/2014/chart" uri="{C3380CC4-5D6E-409C-BE32-E72D297353CC}">
                <c16:uniqueId val="{00000006-C121-452B-ACAE-BD11582B0042}"/>
              </c:ext>
            </c:extLst>
          </c:dPt>
          <c:dLbls>
            <c:dLbl>
              <c:idx val="0"/>
              <c:layout>
                <c:manualLayout>
                  <c:x val="-8.1592230590275386E-2"/>
                  <c:y val="2.1126136265144299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21-452B-ACAE-BD11582B0042}"/>
                </c:ext>
              </c:extLst>
            </c:dLbl>
            <c:spPr>
              <a:noFill/>
              <a:ln>
                <a:noFill/>
              </a:ln>
              <a:effectLst/>
            </c:spPr>
            <c:txPr>
              <a:bodyPr/>
              <a:lstStyle/>
              <a:p>
                <a:pPr algn="ctr">
                  <a:defRPr lang="es-ES_tradnl" sz="1000" b="1" i="0" u="none" strike="noStrike" kern="1200" baseline="0">
                    <a:solidFill>
                      <a:srgbClr val="002060"/>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'!$B$8</c:f>
              <c:numCache>
                <c:formatCode>_-* #,##0\ _€_-;\-* #,##0\ _€_-;_-* "-"??\ _€_-;_-@_-</c:formatCode>
                <c:ptCount val="1"/>
                <c:pt idx="0">
                  <c:v>31.216481129734479</c:v>
                </c:pt>
              </c:numCache>
            </c:numRef>
          </c:xVal>
          <c:yVal>
            <c:numRef>
              <c:f>'2. Resumen '!$C$8</c:f>
              <c:numCache>
                <c:formatCode>_-* #,##0\ _€_-;\-* #,##0\ _€_-;_-* "-"??\ _€_-;_-@_-</c:formatCode>
                <c:ptCount val="1"/>
                <c:pt idx="0">
                  <c:v>36.092543373015481</c:v>
                </c:pt>
              </c:numCache>
            </c:numRef>
          </c:yVal>
          <c:bubbleSize>
            <c:numRef>
              <c:f>'2. Resumen '!$D$8</c:f>
              <c:numCache>
                <c:formatCode>_-* #,##0\ _€_-;\-* #,##0\ _€_-;_-* "-"??\ _€_-;_-@_-</c:formatCode>
                <c:ptCount val="1"/>
                <c:pt idx="0">
                  <c:v>465</c:v>
                </c:pt>
              </c:numCache>
            </c:numRef>
          </c:bubbleSize>
          <c:bubble3D val="1"/>
          <c:extLst>
            <c:ext xmlns:c16="http://schemas.microsoft.com/office/drawing/2014/chart" uri="{C3380CC4-5D6E-409C-BE32-E72D297353CC}">
              <c16:uniqueId val="{00000007-C121-452B-ACAE-BD11582B0042}"/>
            </c:ext>
          </c:extLst>
        </c:ser>
        <c:ser>
          <c:idx val="6"/>
          <c:order val="4"/>
          <c:tx>
            <c:strRef>
              <c:f>'2. Resumen '!$A$9</c:f>
              <c:strCache>
                <c:ptCount val="1"/>
                <c:pt idx="0">
                  <c:v>Alemania</c:v>
                </c:pt>
              </c:strCache>
            </c:strRef>
          </c:tx>
          <c:spPr>
            <a:solidFill>
              <a:srgbClr val="002060"/>
            </a:solidFill>
          </c:spPr>
          <c:invertIfNegative val="0"/>
          <c:dLbls>
            <c:dLbl>
              <c:idx val="0"/>
              <c:layout>
                <c:manualLayout>
                  <c:x val="-0.10490323584449172"/>
                  <c:y val="-6.278570376348745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121-452B-ACAE-BD11582B0042}"/>
                </c:ext>
              </c:extLst>
            </c:dLbl>
            <c:spPr>
              <a:noFill/>
              <a:ln>
                <a:noFill/>
              </a:ln>
              <a:effectLst/>
            </c:spPr>
            <c:txPr>
              <a:bodyPr/>
              <a:lstStyle/>
              <a:p>
                <a:pPr>
                  <a:defRPr b="1">
                    <a:solidFill>
                      <a:srgbClr val="002060"/>
                    </a:solidFill>
                    <a:latin typeface="Arial" pitchFamily="34" charset="0"/>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'!$B$9</c:f>
              <c:numCache>
                <c:formatCode>_-* #,##0\ _€_-;\-* #,##0\ _€_-;_-* "-"??\ _€_-;_-@_-</c:formatCode>
                <c:ptCount val="1"/>
                <c:pt idx="0">
                  <c:v>8.8275283368261324</c:v>
                </c:pt>
              </c:numCache>
            </c:numRef>
          </c:xVal>
          <c:yVal>
            <c:numRef>
              <c:f>'2. Resumen '!$C$9</c:f>
              <c:numCache>
                <c:formatCode>_-* #,##0\ _€_-;\-* #,##0\ _€_-;_-* "-"??\ _€_-;_-@_-</c:formatCode>
                <c:ptCount val="1"/>
                <c:pt idx="0">
                  <c:v>50.29666602158612</c:v>
                </c:pt>
              </c:numCache>
            </c:numRef>
          </c:yVal>
          <c:bubbleSize>
            <c:numRef>
              <c:f>'2. Resumen '!$D$9</c:f>
              <c:numCache>
                <c:formatCode>_-* #,##0\ _€_-;\-* #,##0\ _€_-;_-* "-"??\ _€_-;_-@_-</c:formatCode>
                <c:ptCount val="1"/>
                <c:pt idx="0">
                  <c:v>338</c:v>
                </c:pt>
              </c:numCache>
            </c:numRef>
          </c:bubbleSize>
          <c:bubble3D val="1"/>
          <c:extLst>
            <c:ext xmlns:c16="http://schemas.microsoft.com/office/drawing/2014/chart" uri="{C3380CC4-5D6E-409C-BE32-E72D297353CC}">
              <c16:uniqueId val="{00000009-C121-452B-ACAE-BD11582B0042}"/>
            </c:ext>
          </c:extLst>
        </c:ser>
        <c:ser>
          <c:idx val="7"/>
          <c:order val="5"/>
          <c:tx>
            <c:strRef>
              <c:f>'2. Resumen '!$A$10</c:f>
              <c:strCache>
                <c:ptCount val="1"/>
                <c:pt idx="0">
                  <c:v>Francia</c:v>
                </c:pt>
              </c:strCache>
            </c:strRef>
          </c:tx>
          <c:spPr>
            <a:solidFill>
              <a:srgbClr val="00B0F0"/>
            </a:solidFill>
          </c:spPr>
          <c:invertIfNegative val="0"/>
          <c:dLbls>
            <c:dLbl>
              <c:idx val="0"/>
              <c:layout>
                <c:manualLayout>
                  <c:x val="-7.9010571385647238E-2"/>
                  <c:y val="-4.7923425283180507E-5"/>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121-452B-ACAE-BD11582B0042}"/>
                </c:ext>
              </c:extLst>
            </c:dLbl>
            <c:spPr>
              <a:noFill/>
              <a:ln>
                <a:noFill/>
              </a:ln>
              <a:effectLst/>
            </c:spPr>
            <c:txPr>
              <a:bodyPr/>
              <a:lstStyle/>
              <a:p>
                <a:pPr algn="ctr">
                  <a:defRPr lang="es-ES_tradnl" sz="1000" b="1" i="0" u="none" strike="noStrike" kern="1200" baseline="0">
                    <a:solidFill>
                      <a:schemeClr val="bg1"/>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'!$B$10</c:f>
              <c:numCache>
                <c:formatCode>_-* #,##0\ _€_-;\-* #,##0\ _€_-;_-* "-"??\ _€_-;_-@_-</c:formatCode>
                <c:ptCount val="1"/>
                <c:pt idx="0">
                  <c:v>13.241965816793336</c:v>
                </c:pt>
              </c:numCache>
            </c:numRef>
          </c:xVal>
          <c:yVal>
            <c:numRef>
              <c:f>'2. Resumen '!$C$10</c:f>
              <c:numCache>
                <c:formatCode>_-* #,##0\ _€_-;\-* #,##0\ _€_-;_-* "-"??\ _€_-;_-@_-</c:formatCode>
                <c:ptCount val="1"/>
                <c:pt idx="0">
                  <c:v>49.841539111466055</c:v>
                </c:pt>
              </c:numCache>
            </c:numRef>
          </c:yVal>
          <c:bubbleSize>
            <c:numRef>
              <c:f>'2. Resumen '!$D$10</c:f>
              <c:numCache>
                <c:formatCode>_-* #,##0\ _€_-;\-* #,##0\ _€_-;_-* "-"??\ _€_-;_-@_-</c:formatCode>
                <c:ptCount val="1"/>
                <c:pt idx="0">
                  <c:v>603</c:v>
                </c:pt>
              </c:numCache>
            </c:numRef>
          </c:bubbleSize>
          <c:bubble3D val="1"/>
          <c:extLst>
            <c:ext xmlns:c16="http://schemas.microsoft.com/office/drawing/2014/chart" uri="{C3380CC4-5D6E-409C-BE32-E72D297353CC}">
              <c16:uniqueId val="{0000000B-C121-452B-ACAE-BD11582B0042}"/>
            </c:ext>
          </c:extLst>
        </c:ser>
        <c:ser>
          <c:idx val="8"/>
          <c:order val="6"/>
          <c:tx>
            <c:strRef>
              <c:f>'2. Resumen '!$A$11</c:f>
              <c:strCache>
                <c:ptCount val="1"/>
                <c:pt idx="0">
                  <c:v>España</c:v>
                </c:pt>
              </c:strCache>
            </c:strRef>
          </c:tx>
          <c:spPr>
            <a:solidFill>
              <a:srgbClr val="92D400"/>
            </a:solidFill>
          </c:spPr>
          <c:invertIfNegative val="0"/>
          <c:dLbls>
            <c:dLbl>
              <c:idx val="0"/>
              <c:layout>
                <c:manualLayout>
                  <c:x val="-8.0591765650610478E-2"/>
                  <c:y val="-4.2194600369827228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121-452B-ACAE-BD11582B0042}"/>
                </c:ext>
              </c:extLst>
            </c:dLbl>
            <c:spPr>
              <a:noFill/>
              <a:ln>
                <a:noFill/>
              </a:ln>
              <a:effectLst/>
            </c:spPr>
            <c:txPr>
              <a:bodyPr/>
              <a:lstStyle/>
              <a:p>
                <a:pPr algn="ctr">
                  <a:defRPr lang="es-ES_tradnl" sz="1000" b="1" i="0" u="none" strike="noStrike" kern="1200" baseline="0">
                    <a:solidFill>
                      <a:srgbClr val="002060"/>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'!$B$11</c:f>
              <c:numCache>
                <c:formatCode>_-* #,##0\ _€_-;\-* #,##0\ _€_-;_-* "-"??\ _€_-;_-@_-</c:formatCode>
                <c:ptCount val="1"/>
                <c:pt idx="0">
                  <c:v>30.88918951886777</c:v>
                </c:pt>
              </c:numCache>
            </c:numRef>
          </c:xVal>
          <c:yVal>
            <c:numRef>
              <c:f>'2. Resumen '!$C$11</c:f>
              <c:numCache>
                <c:formatCode>_-* #,##0\ _€_-;\-* #,##0\ _€_-;_-* "-"??\ _€_-;_-@_-</c:formatCode>
                <c:ptCount val="1"/>
                <c:pt idx="0">
                  <c:v>44.889516531553767</c:v>
                </c:pt>
              </c:numCache>
            </c:numRef>
          </c:yVal>
          <c:bubbleSize>
            <c:numRef>
              <c:f>'2. Resumen '!$D$11</c:f>
              <c:numCache>
                <c:formatCode>_-* #,##0\ _€_-;\-* #,##0\ _€_-;_-* "-"??\ _€_-;_-@_-</c:formatCode>
                <c:ptCount val="1"/>
                <c:pt idx="0">
                  <c:v>662</c:v>
                </c:pt>
              </c:numCache>
            </c:numRef>
          </c:bubbleSize>
          <c:bubble3D val="1"/>
          <c:extLst>
            <c:ext xmlns:c16="http://schemas.microsoft.com/office/drawing/2014/chart" uri="{C3380CC4-5D6E-409C-BE32-E72D297353CC}">
              <c16:uniqueId val="{0000000D-C121-452B-ACAE-BD11582B0042}"/>
            </c:ext>
          </c:extLst>
        </c:ser>
        <c:ser>
          <c:idx val="9"/>
          <c:order val="7"/>
          <c:tx>
            <c:strRef>
              <c:f>'2. Resumen '!$A$12</c:f>
              <c:strCache>
                <c:ptCount val="1"/>
                <c:pt idx="0">
                  <c:v>Italia</c:v>
                </c:pt>
              </c:strCache>
            </c:strRef>
          </c:tx>
          <c:spPr>
            <a:solidFill>
              <a:srgbClr val="00B0F0"/>
            </a:solidFill>
          </c:spPr>
          <c:invertIfNegative val="0"/>
          <c:dLbls>
            <c:dLbl>
              <c:idx val="0"/>
              <c:layout>
                <c:manualLayout>
                  <c:x val="-9.4934417252844655E-2"/>
                  <c:y val="-3.1513881029912739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121-452B-ACAE-BD11582B0042}"/>
                </c:ext>
              </c:extLst>
            </c:dLbl>
            <c:spPr>
              <a:noFill/>
              <a:ln>
                <a:noFill/>
              </a:ln>
              <a:effectLst/>
            </c:spPr>
            <c:txPr>
              <a:bodyPr/>
              <a:lstStyle/>
              <a:p>
                <a:pPr algn="ctr">
                  <a:defRPr lang="es-ES_tradnl" sz="1000" b="1" i="0" u="none" strike="noStrike" kern="1200" baseline="0">
                    <a:solidFill>
                      <a:schemeClr val="bg1"/>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'!$B$12</c:f>
              <c:numCache>
                <c:formatCode>_-* #,##0\ _€_-;\-* #,##0\ _€_-;_-* "-"??\ _€_-;_-@_-</c:formatCode>
                <c:ptCount val="1"/>
                <c:pt idx="0">
                  <c:v>18.804732134575257</c:v>
                </c:pt>
              </c:numCache>
            </c:numRef>
          </c:xVal>
          <c:yVal>
            <c:numRef>
              <c:f>'2. Resumen '!$C$12</c:f>
              <c:numCache>
                <c:formatCode>_-* #,##0\ _€_-;\-* #,##0\ _€_-;_-* "-"??\ _€_-;_-@_-</c:formatCode>
                <c:ptCount val="1"/>
                <c:pt idx="0">
                  <c:v>38.841209092877563</c:v>
                </c:pt>
              </c:numCache>
            </c:numRef>
          </c:yVal>
          <c:bubbleSize>
            <c:numRef>
              <c:f>'2. Resumen '!$D$12</c:f>
              <c:numCache>
                <c:formatCode>_-* #,##0\ _€_-;\-* #,##0\ _€_-;_-* "-"??\ _€_-;_-@_-</c:formatCode>
                <c:ptCount val="1"/>
                <c:pt idx="0">
                  <c:v>763</c:v>
                </c:pt>
              </c:numCache>
            </c:numRef>
          </c:bubbleSize>
          <c:bubble3D val="1"/>
          <c:extLst>
            <c:ext xmlns:c16="http://schemas.microsoft.com/office/drawing/2014/chart" uri="{C3380CC4-5D6E-409C-BE32-E72D297353CC}">
              <c16:uniqueId val="{0000000F-C121-452B-ACAE-BD11582B0042}"/>
            </c:ext>
          </c:extLst>
        </c:ser>
        <c:ser>
          <c:idx val="10"/>
          <c:order val="8"/>
          <c:tx>
            <c:strRef>
              <c:f>'2. Resumen '!$A$13</c:f>
              <c:strCache>
                <c:ptCount val="1"/>
                <c:pt idx="0">
                  <c:v>Benelux</c:v>
                </c:pt>
              </c:strCache>
            </c:strRef>
          </c:tx>
          <c:spPr>
            <a:solidFill>
              <a:srgbClr val="002060"/>
            </a:solidFill>
          </c:spPr>
          <c:invertIfNegative val="0"/>
          <c:dLbls>
            <c:dLbl>
              <c:idx val="0"/>
              <c:layout>
                <c:manualLayout>
                  <c:x val="-7.1332784358056692E-2"/>
                  <c:y val="-6.2780266102643919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C121-452B-ACAE-BD11582B0042}"/>
                </c:ext>
              </c:extLst>
            </c:dLbl>
            <c:spPr>
              <a:noFill/>
              <a:ln>
                <a:noFill/>
              </a:ln>
              <a:effectLst/>
            </c:spPr>
            <c:txPr>
              <a:bodyPr/>
              <a:lstStyle/>
              <a:p>
                <a:pPr algn="ctr">
                  <a:defRPr lang="es-ES_tradnl" sz="1000" b="1" i="0" u="none" strike="noStrike" kern="1200" baseline="0">
                    <a:solidFill>
                      <a:schemeClr val="bg1"/>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'!$B$13</c:f>
              <c:numCache>
                <c:formatCode>_-* #,##0\ _€_-;\-* #,##0\ _€_-;_-* "-"??\ _€_-;_-@_-</c:formatCode>
                <c:ptCount val="1"/>
                <c:pt idx="0">
                  <c:v>18.551767876358994</c:v>
                </c:pt>
              </c:numCache>
            </c:numRef>
          </c:xVal>
          <c:yVal>
            <c:numRef>
              <c:f>'2. Resumen '!$C$13</c:f>
              <c:numCache>
                <c:formatCode>_-* #,##0\ _€_-;\-* #,##0\ _€_-;_-* "-"??\ _€_-;_-@_-</c:formatCode>
                <c:ptCount val="1"/>
                <c:pt idx="0">
                  <c:v>36.221006739148599</c:v>
                </c:pt>
              </c:numCache>
            </c:numRef>
          </c:yVal>
          <c:bubbleSize>
            <c:numRef>
              <c:f>'2. Resumen '!$D$13</c:f>
              <c:numCache>
                <c:formatCode>_-* #,##0\ _€_-;\-* #,##0\ _€_-;_-* "-"??\ _€_-;_-@_-</c:formatCode>
                <c:ptCount val="1"/>
                <c:pt idx="0">
                  <c:v>473</c:v>
                </c:pt>
              </c:numCache>
            </c:numRef>
          </c:bubbleSize>
          <c:bubble3D val="1"/>
          <c:extLst>
            <c:ext xmlns:c16="http://schemas.microsoft.com/office/drawing/2014/chart" uri="{C3380CC4-5D6E-409C-BE32-E72D297353CC}">
              <c16:uniqueId val="{00000011-C121-452B-ACAE-BD11582B0042}"/>
            </c:ext>
          </c:extLst>
        </c:ser>
        <c:ser>
          <c:idx val="11"/>
          <c:order val="9"/>
          <c:tx>
            <c:strRef>
              <c:f>'2. Resumen '!$A$14</c:f>
              <c:strCache>
                <c:ptCount val="1"/>
                <c:pt idx="0">
                  <c:v>Reino Unido</c:v>
                </c:pt>
              </c:strCache>
            </c:strRef>
          </c:tx>
          <c:spPr>
            <a:solidFill>
              <a:srgbClr val="002060"/>
            </a:solidFill>
          </c:spPr>
          <c:invertIfNegative val="0"/>
          <c:dPt>
            <c:idx val="0"/>
            <c:invertIfNegative val="0"/>
            <c:bubble3D val="1"/>
            <c:extLst>
              <c:ext xmlns:c16="http://schemas.microsoft.com/office/drawing/2014/chart" uri="{C3380CC4-5D6E-409C-BE32-E72D297353CC}">
                <c16:uniqueId val="{00000012-C121-452B-ACAE-BD11582B0042}"/>
              </c:ext>
            </c:extLst>
          </c:dPt>
          <c:dLbls>
            <c:dLbl>
              <c:idx val="0"/>
              <c:layout>
                <c:manualLayout>
                  <c:x val="-8.8322719129851596E-2"/>
                  <c:y val="2.0807950716996777E-2"/>
                </c:manualLayout>
              </c:layout>
              <c:dLblPos val="r"/>
              <c:showLegendKey val="0"/>
              <c:showVal val="0"/>
              <c:showCatName val="0"/>
              <c:showSerName val="1"/>
              <c:showPercent val="0"/>
              <c:showBubbleSize val="0"/>
              <c:extLst>
                <c:ext xmlns:c15="http://schemas.microsoft.com/office/drawing/2012/chart" uri="{CE6537A1-D6FC-4f65-9D91-7224C49458BB}">
                  <c15:layout>
                    <c:manualLayout>
                      <c:w val="6.9542212508092865E-2"/>
                      <c:h val="5.9641252797511729E-2"/>
                    </c:manualLayout>
                  </c15:layout>
                </c:ext>
                <c:ext xmlns:c16="http://schemas.microsoft.com/office/drawing/2014/chart" uri="{C3380CC4-5D6E-409C-BE32-E72D297353CC}">
                  <c16:uniqueId val="{00000012-C121-452B-ACAE-BD11582B0042}"/>
                </c:ext>
              </c:extLst>
            </c:dLbl>
            <c:spPr>
              <a:noFill/>
              <a:ln>
                <a:noFill/>
              </a:ln>
              <a:effectLst/>
            </c:spPr>
            <c:txPr>
              <a:bodyPr/>
              <a:lstStyle/>
              <a:p>
                <a:pPr algn="ctr">
                  <a:defRPr lang="es-ES_tradnl" sz="1000" b="1" i="0" u="none" strike="noStrike" kern="1200" baseline="0">
                    <a:solidFill>
                      <a:schemeClr val="bg1"/>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'!$B$14</c:f>
              <c:numCache>
                <c:formatCode>_-* #,##0\ _€_-;\-* #,##0\ _€_-;_-* "-"??\ _€_-;_-@_-</c:formatCode>
                <c:ptCount val="1"/>
                <c:pt idx="0">
                  <c:v>21.941862318029784</c:v>
                </c:pt>
              </c:numCache>
            </c:numRef>
          </c:xVal>
          <c:yVal>
            <c:numRef>
              <c:f>'2. Resumen '!$C$14</c:f>
              <c:numCache>
                <c:formatCode>_-* #,##0\ _€_-;\-* #,##0\ _€_-;_-* "-"??\ _€_-;_-@_-</c:formatCode>
                <c:ptCount val="1"/>
                <c:pt idx="0">
                  <c:v>41.697003422123984</c:v>
                </c:pt>
              </c:numCache>
            </c:numRef>
          </c:yVal>
          <c:bubbleSize>
            <c:numRef>
              <c:f>'2. Resumen '!$D$14</c:f>
              <c:numCache>
                <c:formatCode>_-* #,##0\ _€_-;\-* #,##0\ _€_-;_-* "-"??\ _€_-;_-@_-</c:formatCode>
                <c:ptCount val="1"/>
                <c:pt idx="0">
                  <c:v>647</c:v>
                </c:pt>
              </c:numCache>
            </c:numRef>
          </c:bubbleSize>
          <c:bubble3D val="1"/>
          <c:extLst>
            <c:ext xmlns:c16="http://schemas.microsoft.com/office/drawing/2014/chart" uri="{C3380CC4-5D6E-409C-BE32-E72D297353CC}">
              <c16:uniqueId val="{00000013-C121-452B-ACAE-BD11582B0042}"/>
            </c:ext>
          </c:extLst>
        </c:ser>
        <c:ser>
          <c:idx val="12"/>
          <c:order val="10"/>
          <c:tx>
            <c:strRef>
              <c:f>'2. Resumen '!$A$15</c:f>
              <c:strCache>
                <c:ptCount val="1"/>
                <c:pt idx="0">
                  <c:v>EEUU</c:v>
                </c:pt>
              </c:strCache>
            </c:strRef>
          </c:tx>
          <c:spPr>
            <a:solidFill>
              <a:srgbClr val="002060"/>
            </a:solidFill>
          </c:spPr>
          <c:invertIfNegative val="0"/>
          <c:dLbls>
            <c:dLbl>
              <c:idx val="0"/>
              <c:layout>
                <c:manualLayout>
                  <c:x val="-7.3582700672145118E-2"/>
                  <c:y val="-6.3177380121823374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C121-452B-ACAE-BD11582B0042}"/>
                </c:ext>
              </c:extLst>
            </c:dLbl>
            <c:spPr>
              <a:noFill/>
              <a:ln>
                <a:noFill/>
              </a:ln>
              <a:effectLst/>
            </c:spPr>
            <c:txPr>
              <a:bodyPr/>
              <a:lstStyle/>
              <a:p>
                <a:pPr algn="ctr">
                  <a:defRPr lang="es-ES_tradnl" sz="1000" b="1" i="0" u="none" strike="noStrike" kern="1200" baseline="0">
                    <a:solidFill>
                      <a:schemeClr val="bg1"/>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'!$B$15</c:f>
              <c:numCache>
                <c:formatCode>_-* #,##0\ _€_-;\-* #,##0\ _€_-;_-* "-"??\ _€_-;_-@_-</c:formatCode>
                <c:ptCount val="1"/>
                <c:pt idx="0">
                  <c:v>56.385920237881827</c:v>
                </c:pt>
              </c:numCache>
            </c:numRef>
          </c:xVal>
          <c:yVal>
            <c:numRef>
              <c:f>'2. Resumen '!$C$15</c:f>
              <c:numCache>
                <c:formatCode>_-* #,##0\ _€_-;\-* #,##0\ _€_-;_-* "-"??\ _€_-;_-@_-</c:formatCode>
                <c:ptCount val="1"/>
                <c:pt idx="0">
                  <c:v>51.248101795263715</c:v>
                </c:pt>
              </c:numCache>
            </c:numRef>
          </c:yVal>
          <c:bubbleSize>
            <c:numRef>
              <c:f>'2. Resumen '!$D$15</c:f>
              <c:numCache>
                <c:formatCode>_-* #,##0\ _€_-;\-* #,##0\ _€_-;_-* "-"??\ _€_-;_-@_-</c:formatCode>
                <c:ptCount val="1"/>
                <c:pt idx="0">
                  <c:v>604</c:v>
                </c:pt>
              </c:numCache>
            </c:numRef>
          </c:bubbleSize>
          <c:bubble3D val="1"/>
          <c:extLst>
            <c:ext xmlns:c16="http://schemas.microsoft.com/office/drawing/2014/chart" uri="{C3380CC4-5D6E-409C-BE32-E72D297353CC}">
              <c16:uniqueId val="{00000015-C121-452B-ACAE-BD11582B0042}"/>
            </c:ext>
          </c:extLst>
        </c:ser>
        <c:ser>
          <c:idx val="13"/>
          <c:order val="11"/>
          <c:tx>
            <c:strRef>
              <c:f>'2. Resumen '!$A$16</c:f>
              <c:strCache>
                <c:ptCount val="1"/>
                <c:pt idx="0">
                  <c:v>Canadá</c:v>
                </c:pt>
              </c:strCache>
            </c:strRef>
          </c:tx>
          <c:spPr>
            <a:solidFill>
              <a:srgbClr val="00B0F0"/>
            </a:solidFill>
          </c:spPr>
          <c:invertIfNegative val="0"/>
          <c:dLbls>
            <c:dLbl>
              <c:idx val="0"/>
              <c:layout>
                <c:manualLayout>
                  <c:x val="-7.8249288804629391E-2"/>
                  <c:y val="-1.4747075477089304E-2"/>
                </c:manualLayout>
              </c:layout>
              <c:spPr>
                <a:noFill/>
                <a:ln>
                  <a:noFill/>
                </a:ln>
                <a:effectLst/>
              </c:spPr>
              <c:txPr>
                <a:bodyPr/>
                <a:lstStyle/>
                <a:p>
                  <a:pPr algn="ctr">
                    <a:defRPr lang="es-ES_tradnl" sz="1000" b="1" i="0" u="none" strike="noStrike" kern="1200" baseline="0">
                      <a:solidFill>
                        <a:schemeClr val="bg1"/>
                      </a:solidFill>
                      <a:latin typeface="Arial" pitchFamily="34" charset="0"/>
                      <a:ea typeface="+mn-ea"/>
                      <a:cs typeface="Arial" pitchFamily="34" charset="0"/>
                    </a:defRPr>
                  </a:pPr>
                  <a:endParaRPr lang="es-E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C121-452B-ACAE-BD11582B0042}"/>
                </c:ext>
              </c:extLst>
            </c:dLbl>
            <c:spPr>
              <a:noFill/>
              <a:ln>
                <a:noFill/>
              </a:ln>
              <a:effectLst/>
            </c:spPr>
            <c:txPr>
              <a:bodyPr/>
              <a:lstStyle/>
              <a:p>
                <a:pPr algn="ctr">
                  <a:defRPr lang="es-ES_tradnl" sz="1000" b="1" i="0" u="none" strike="noStrike" kern="1200" baseline="0">
                    <a:solidFill>
                      <a:srgbClr val="002060"/>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'!$B$16</c:f>
              <c:numCache>
                <c:formatCode>_-* #,##0\ _€_-;\-* #,##0\ _€_-;_-* "-"??\ _€_-;_-@_-</c:formatCode>
                <c:ptCount val="1"/>
                <c:pt idx="0">
                  <c:v>22.290804373689909</c:v>
                </c:pt>
              </c:numCache>
            </c:numRef>
          </c:xVal>
          <c:yVal>
            <c:numRef>
              <c:f>'2. Resumen '!$C$16</c:f>
              <c:numCache>
                <c:formatCode>_-* #,##0\ _€_-;\-* #,##0\ _€_-;_-* "-"??\ _€_-;_-@_-</c:formatCode>
                <c:ptCount val="1"/>
                <c:pt idx="0">
                  <c:v>44.939694937916329</c:v>
                </c:pt>
              </c:numCache>
            </c:numRef>
          </c:yVal>
          <c:bubbleSize>
            <c:numRef>
              <c:f>'2. Resumen '!$D$16</c:f>
              <c:numCache>
                <c:formatCode>_-* #,##0\ _€_-;\-* #,##0\ _€_-;_-* "-"??\ _€_-;_-@_-</c:formatCode>
                <c:ptCount val="1"/>
                <c:pt idx="0">
                  <c:v>608</c:v>
                </c:pt>
              </c:numCache>
            </c:numRef>
          </c:bubbleSize>
          <c:bubble3D val="1"/>
          <c:extLst>
            <c:ext xmlns:c16="http://schemas.microsoft.com/office/drawing/2014/chart" uri="{C3380CC4-5D6E-409C-BE32-E72D297353CC}">
              <c16:uniqueId val="{00000017-C121-452B-ACAE-BD11582B0042}"/>
            </c:ext>
          </c:extLst>
        </c:ser>
        <c:ser>
          <c:idx val="14"/>
          <c:order val="12"/>
          <c:tx>
            <c:strRef>
              <c:f>'2. Resumen '!$A$17</c:f>
              <c:strCache>
                <c:ptCount val="1"/>
                <c:pt idx="0">
                  <c:v>Mexico</c:v>
                </c:pt>
              </c:strCache>
            </c:strRef>
          </c:tx>
          <c:spPr>
            <a:solidFill>
              <a:srgbClr val="002060"/>
            </a:solidFill>
          </c:spPr>
          <c:invertIfNegative val="0"/>
          <c:dLbls>
            <c:dLbl>
              <c:idx val="0"/>
              <c:layout>
                <c:manualLayout>
                  <c:x val="-7.4135953949232697E-2"/>
                  <c:y val="-2.0855747690247351E-3"/>
                </c:manualLayout>
              </c:layout>
              <c:spPr>
                <a:noFill/>
                <a:ln>
                  <a:noFill/>
                </a:ln>
                <a:effectLst/>
              </c:spPr>
              <c:txPr>
                <a:bodyPr/>
                <a:lstStyle/>
                <a:p>
                  <a:pPr algn="ctr">
                    <a:defRPr lang="es-ES_tradnl" sz="1000" b="1" i="0" u="none" strike="noStrike" kern="1200" baseline="0">
                      <a:solidFill>
                        <a:schemeClr val="bg1"/>
                      </a:solidFill>
                      <a:latin typeface="Arial" pitchFamily="34" charset="0"/>
                      <a:ea typeface="+mn-ea"/>
                      <a:cs typeface="Arial" pitchFamily="34" charset="0"/>
                    </a:defRPr>
                  </a:pPr>
                  <a:endParaRPr lang="es-E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C121-452B-ACAE-BD11582B0042}"/>
                </c:ext>
              </c:extLst>
            </c:dLbl>
            <c:spPr>
              <a:noFill/>
              <a:ln>
                <a:noFill/>
              </a:ln>
              <a:effectLst/>
            </c:spPr>
            <c:txPr>
              <a:bodyPr/>
              <a:lstStyle/>
              <a:p>
                <a:pPr algn="ctr">
                  <a:defRPr lang="es-ES_tradnl" sz="1000" b="1" i="0" u="none" strike="noStrike" kern="1200" baseline="0">
                    <a:solidFill>
                      <a:srgbClr val="002060"/>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'!$B$17</c:f>
              <c:numCache>
                <c:formatCode>_-* #,##0\ _€_-;\-* #,##0\ _€_-;_-* "-"??\ _€_-;_-@_-</c:formatCode>
                <c:ptCount val="1"/>
                <c:pt idx="0">
                  <c:v>19.496296354276677</c:v>
                </c:pt>
              </c:numCache>
            </c:numRef>
          </c:xVal>
          <c:yVal>
            <c:numRef>
              <c:f>'2. Resumen '!$C$17</c:f>
              <c:numCache>
                <c:formatCode>_-* #,##0\ _€_-;\-* #,##0\ _€_-;_-* "-"??\ _€_-;_-@_-</c:formatCode>
                <c:ptCount val="1"/>
                <c:pt idx="0">
                  <c:v>19.274477336103992</c:v>
                </c:pt>
              </c:numCache>
            </c:numRef>
          </c:yVal>
          <c:bubbleSize>
            <c:numRef>
              <c:f>'2. Resumen '!$D$17</c:f>
              <c:numCache>
                <c:formatCode>_-* #,##0\ _€_-;\-* #,##0\ _€_-;_-* "-"??\ _€_-;_-@_-</c:formatCode>
                <c:ptCount val="1"/>
                <c:pt idx="0">
                  <c:v>502</c:v>
                </c:pt>
              </c:numCache>
            </c:numRef>
          </c:bubbleSize>
          <c:bubble3D val="1"/>
          <c:extLst>
            <c:ext xmlns:c16="http://schemas.microsoft.com/office/drawing/2014/chart" uri="{C3380CC4-5D6E-409C-BE32-E72D297353CC}">
              <c16:uniqueId val="{00000019-C121-452B-ACAE-BD11582B0042}"/>
            </c:ext>
          </c:extLst>
        </c:ser>
        <c:ser>
          <c:idx val="15"/>
          <c:order val="13"/>
          <c:tx>
            <c:strRef>
              <c:f>'2. Resumen '!$A$18</c:f>
              <c:strCache>
                <c:ptCount val="1"/>
                <c:pt idx="0">
                  <c:v>Australia</c:v>
                </c:pt>
              </c:strCache>
            </c:strRef>
          </c:tx>
          <c:spPr>
            <a:solidFill>
              <a:srgbClr val="00B0F0"/>
            </a:solidFill>
          </c:spPr>
          <c:invertIfNegative val="0"/>
          <c:dLbls>
            <c:dLbl>
              <c:idx val="0"/>
              <c:layout>
                <c:manualLayout>
                  <c:x val="-7.7664399641950196E-2"/>
                  <c:y val="6.2636909589496156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C121-452B-ACAE-BD11582B0042}"/>
                </c:ext>
              </c:extLst>
            </c:dLbl>
            <c:spPr>
              <a:noFill/>
              <a:ln>
                <a:noFill/>
              </a:ln>
              <a:effectLst/>
            </c:spPr>
            <c:txPr>
              <a:bodyPr/>
              <a:lstStyle/>
              <a:p>
                <a:pPr algn="ctr">
                  <a:defRPr lang="es-ES_tradnl" sz="1000" b="1" i="0" u="none" strike="noStrike" kern="1200" baseline="0">
                    <a:solidFill>
                      <a:schemeClr val="bg1"/>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'!$B$18</c:f>
              <c:numCache>
                <c:formatCode>_-* #,##0\ _€_-;\-* #,##0\ _€_-;_-* "-"??\ _€_-;_-@_-</c:formatCode>
                <c:ptCount val="1"/>
                <c:pt idx="0">
                  <c:v>9.7395744488542331</c:v>
                </c:pt>
              </c:numCache>
            </c:numRef>
          </c:xVal>
          <c:yVal>
            <c:numRef>
              <c:f>'2. Resumen '!$C$18</c:f>
              <c:numCache>
                <c:formatCode>_-* #,##0\ _€_-;\-* #,##0\ _€_-;_-* "-"??\ _€_-;_-@_-</c:formatCode>
                <c:ptCount val="1"/>
                <c:pt idx="0">
                  <c:v>31.741602259678057</c:v>
                </c:pt>
              </c:numCache>
            </c:numRef>
          </c:yVal>
          <c:bubbleSize>
            <c:numRef>
              <c:f>'2. Resumen '!$D$18</c:f>
              <c:numCache>
                <c:formatCode>_-* #,##0\ _€_-;\-* #,##0\ _€_-;_-* "-"??\ _€_-;_-@_-</c:formatCode>
                <c:ptCount val="1"/>
                <c:pt idx="0">
                  <c:v>413</c:v>
                </c:pt>
              </c:numCache>
            </c:numRef>
          </c:bubbleSize>
          <c:bubble3D val="1"/>
          <c:extLst>
            <c:ext xmlns:c16="http://schemas.microsoft.com/office/drawing/2014/chart" uri="{C3380CC4-5D6E-409C-BE32-E72D297353CC}">
              <c16:uniqueId val="{0000001B-C121-452B-ACAE-BD11582B0042}"/>
            </c:ext>
          </c:extLst>
        </c:ser>
        <c:ser>
          <c:idx val="16"/>
          <c:order val="14"/>
          <c:tx>
            <c:strRef>
              <c:f>'2. Resumen '!$A$20</c:f>
              <c:strCache>
                <c:ptCount val="1"/>
                <c:pt idx="0">
                  <c:v>China</c:v>
                </c:pt>
              </c:strCache>
            </c:strRef>
          </c:tx>
          <c:spPr>
            <a:solidFill>
              <a:srgbClr val="EEFC6C"/>
            </a:solidFill>
          </c:spPr>
          <c:invertIfNegative val="0"/>
          <c:dLbls>
            <c:dLbl>
              <c:idx val="0"/>
              <c:layout>
                <c:manualLayout>
                  <c:x val="-8.627089444341686E-2"/>
                  <c:y val="6.2780266102643537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C121-452B-ACAE-BD11582B0042}"/>
                </c:ext>
              </c:extLst>
            </c:dLbl>
            <c:spPr>
              <a:noFill/>
              <a:ln>
                <a:noFill/>
              </a:ln>
              <a:effectLst/>
            </c:spPr>
            <c:txPr>
              <a:bodyPr/>
              <a:lstStyle/>
              <a:p>
                <a:pPr algn="ctr">
                  <a:defRPr lang="es-ES_tradnl" sz="1000" b="1" i="0" u="none" strike="noStrike" kern="1200" baseline="0">
                    <a:solidFill>
                      <a:srgbClr val="002060"/>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'!$B$20</c:f>
              <c:numCache>
                <c:formatCode>_-* #,##0\ _€_-;\-* #,##0\ _€_-;_-* "-"??\ _€_-;_-@_-</c:formatCode>
                <c:ptCount val="1"/>
                <c:pt idx="0">
                  <c:v>40.818914330173911</c:v>
                </c:pt>
              </c:numCache>
            </c:numRef>
          </c:xVal>
          <c:yVal>
            <c:numRef>
              <c:f>'2. Resumen '!$C$20</c:f>
              <c:numCache>
                <c:formatCode>_-* #,##0\ _€_-;\-* #,##0\ _€_-;_-* "-"??\ _€_-;_-@_-</c:formatCode>
                <c:ptCount val="1"/>
                <c:pt idx="0">
                  <c:v>42.224772002407576</c:v>
                </c:pt>
              </c:numCache>
            </c:numRef>
          </c:yVal>
          <c:bubbleSize>
            <c:numRef>
              <c:f>'2. Resumen '!$D$20</c:f>
              <c:numCache>
                <c:formatCode>_-* #,##0\ _€_-;\-* #,##0\ _€_-;_-* "-"??\ _€_-;_-@_-</c:formatCode>
                <c:ptCount val="1"/>
                <c:pt idx="0">
                  <c:v>812</c:v>
                </c:pt>
              </c:numCache>
            </c:numRef>
          </c:bubbleSize>
          <c:bubble3D val="1"/>
          <c:extLst>
            <c:ext xmlns:c16="http://schemas.microsoft.com/office/drawing/2014/chart" uri="{C3380CC4-5D6E-409C-BE32-E72D297353CC}">
              <c16:uniqueId val="{0000001D-C121-452B-ACAE-BD11582B0042}"/>
            </c:ext>
          </c:extLst>
        </c:ser>
        <c:ser>
          <c:idx val="17"/>
          <c:order val="15"/>
          <c:tx>
            <c:strRef>
              <c:f>'2. Resumen '!$A$21</c:f>
              <c:strCache>
                <c:ptCount val="1"/>
                <c:pt idx="0">
                  <c:v>Japón</c:v>
                </c:pt>
              </c:strCache>
            </c:strRef>
          </c:tx>
          <c:spPr>
            <a:solidFill>
              <a:srgbClr val="92D400"/>
            </a:solidFill>
          </c:spPr>
          <c:invertIfNegative val="0"/>
          <c:dLbls>
            <c:dLbl>
              <c:idx val="0"/>
              <c:layout>
                <c:manualLayout>
                  <c:x val="-3.23660845183054E-4"/>
                  <c:y val="6.2834642711078513E-3"/>
                </c:manualLayout>
              </c:layout>
              <c:dLblPos val="r"/>
              <c:showLegendKey val="0"/>
              <c:showVal val="0"/>
              <c:showCatName val="0"/>
              <c:showSerName val="1"/>
              <c:showPercent val="0"/>
              <c:showBubbleSize val="0"/>
              <c:extLst>
                <c:ext xmlns:c15="http://schemas.microsoft.com/office/drawing/2012/chart" uri="{CE6537A1-D6FC-4f65-9D91-7224C49458BB}">
                  <c15:layout>
                    <c:manualLayout>
                      <c:w val="6.4253779369827596E-2"/>
                      <c:h val="8.0568008165059699E-2"/>
                    </c:manualLayout>
                  </c15:layout>
                </c:ext>
                <c:ext xmlns:c16="http://schemas.microsoft.com/office/drawing/2014/chart" uri="{C3380CC4-5D6E-409C-BE32-E72D297353CC}">
                  <c16:uniqueId val="{0000001E-C121-452B-ACAE-BD11582B0042}"/>
                </c:ext>
              </c:extLst>
            </c:dLbl>
            <c:spPr>
              <a:noFill/>
              <a:ln>
                <a:noFill/>
              </a:ln>
              <a:effectLst/>
            </c:spPr>
            <c:txPr>
              <a:bodyPr/>
              <a:lstStyle/>
              <a:p>
                <a:pPr algn="ctr">
                  <a:defRPr lang="es-ES_tradnl" sz="1000" b="1" i="0" u="none" strike="noStrike" kern="1200" baseline="0">
                    <a:solidFill>
                      <a:sysClr val="windowText" lastClr="000000"/>
                    </a:solidFill>
                    <a:latin typeface="Arial" pitchFamily="34" charset="0"/>
                    <a:ea typeface="+mn-ea"/>
                    <a:cs typeface="Arial"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'!$B$21</c:f>
              <c:numCache>
                <c:formatCode>_-* #,##0\ _€_-;\-* #,##0\ _€_-;_-* "-"??\ _€_-;_-@_-</c:formatCode>
                <c:ptCount val="1"/>
                <c:pt idx="0">
                  <c:v>0.4119871484949359</c:v>
                </c:pt>
              </c:numCache>
            </c:numRef>
          </c:xVal>
          <c:yVal>
            <c:numRef>
              <c:f>'2. Resumen '!$C$21</c:f>
              <c:numCache>
                <c:formatCode>_-* #,##0\ _€_-;\-* #,##0\ _€_-;_-* "-"??\ _€_-;_-@_-</c:formatCode>
                <c:ptCount val="1"/>
                <c:pt idx="0">
                  <c:v>40.364227250338956</c:v>
                </c:pt>
              </c:numCache>
            </c:numRef>
          </c:yVal>
          <c:bubbleSize>
            <c:numRef>
              <c:f>'2. Resumen '!$D$21</c:f>
              <c:numCache>
                <c:formatCode>_-* #,##0\ _€_-;\-* #,##0\ _€_-;_-* "-"??\ _€_-;_-@_-</c:formatCode>
                <c:ptCount val="1"/>
                <c:pt idx="0">
                  <c:v>0</c:v>
                </c:pt>
              </c:numCache>
            </c:numRef>
          </c:bubbleSize>
          <c:bubble3D val="1"/>
          <c:extLst>
            <c:ext xmlns:c16="http://schemas.microsoft.com/office/drawing/2014/chart" uri="{C3380CC4-5D6E-409C-BE32-E72D297353CC}">
              <c16:uniqueId val="{0000001F-C121-452B-ACAE-BD11582B0042}"/>
            </c:ext>
          </c:extLst>
        </c:ser>
        <c:ser>
          <c:idx val="3"/>
          <c:order val="16"/>
          <c:tx>
            <c:strRef>
              <c:f>'2. Resumen '!$A$22</c:f>
              <c:strCache>
                <c:ptCount val="1"/>
                <c:pt idx="0">
                  <c:v>Mercado adicional</c:v>
                </c:pt>
              </c:strCache>
            </c:strRef>
          </c:tx>
          <c:spPr>
            <a:solidFill>
              <a:srgbClr val="92D400"/>
            </a:solidFill>
            <a:ln w="25400">
              <a:noFill/>
            </a:ln>
          </c:spPr>
          <c:invertIfNegative val="0"/>
          <c:dLbls>
            <c:dLbl>
              <c:idx val="0"/>
              <c:layout>
                <c:manualLayout>
                  <c:x val="-2.2132139489646773E-2"/>
                  <c:y val="-4.603886180860554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0-C121-452B-ACAE-BD11582B0042}"/>
                </c:ext>
              </c:extLst>
            </c:dLbl>
            <c:spPr>
              <a:noFill/>
              <a:ln>
                <a:noFill/>
              </a:ln>
              <a:effectLst/>
            </c:spPr>
            <c:txPr>
              <a:bodyPr wrap="square" lIns="38100" tIns="19050" rIns="38100" bIns="19050" anchor="ctr">
                <a:spAutoFit/>
              </a:bodyPr>
              <a:lstStyle/>
              <a:p>
                <a:pPr>
                  <a:defRPr b="1">
                    <a:solidFill>
                      <a:sysClr val="windowText" lastClr="000000"/>
                    </a:solidFill>
                    <a:latin typeface="Arial" panose="020B0604020202020204" pitchFamily="34" charset="0"/>
                    <a:cs typeface="Arial" panose="020B0604020202020204" pitchFamily="34" charset="0"/>
                  </a:defRPr>
                </a:pPr>
                <a:endParaRPr lang="es-E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'!$B$22</c:f>
            </c:numRef>
          </c:xVal>
          <c:yVal>
            <c:numRef>
              <c:f>'2. Resumen '!$C$22</c:f>
            </c:numRef>
          </c:yVal>
          <c:bubbleSize>
            <c:numRef>
              <c:f>'2. Resumen '!$D$22</c:f>
            </c:numRef>
          </c:bubbleSize>
          <c:bubble3D val="1"/>
          <c:extLst>
            <c:ext xmlns:c16="http://schemas.microsoft.com/office/drawing/2014/chart" uri="{C3380CC4-5D6E-409C-BE32-E72D297353CC}">
              <c16:uniqueId val="{00000021-C121-452B-ACAE-BD11582B0042}"/>
            </c:ext>
          </c:extLst>
        </c:ser>
        <c:ser>
          <c:idx val="18"/>
          <c:order val="17"/>
          <c:tx>
            <c:strRef>
              <c:f>'2. Resumen '!$A$19</c:f>
              <c:strCache>
                <c:ptCount val="1"/>
                <c:pt idx="0">
                  <c:v>Chile</c:v>
                </c:pt>
              </c:strCache>
            </c:strRef>
          </c:tx>
          <c:spPr>
            <a:solidFill>
              <a:srgbClr val="EEFC6C"/>
            </a:solidFill>
            <a:ln w="25400">
              <a:noFill/>
            </a:ln>
          </c:spPr>
          <c:invertIfNegative val="0"/>
          <c:dLbls>
            <c:dLbl>
              <c:idx val="0"/>
              <c:layout>
                <c:manualLayout>
                  <c:x val="-5.7218244787666975E-2"/>
                  <c:y val="-5.437660843536088E-6"/>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C121-452B-ACAE-BD11582B0042}"/>
                </c:ext>
              </c:extLst>
            </c:dLbl>
            <c:spPr>
              <a:noFill/>
              <a:ln>
                <a:noFill/>
              </a:ln>
              <a:effectLst/>
            </c:spPr>
            <c:txPr>
              <a:bodyPr wrap="square" lIns="38100" tIns="19050" rIns="38100" bIns="19050" anchor="ctr">
                <a:spAutoFit/>
              </a:bodyPr>
              <a:lstStyle/>
              <a:p>
                <a:pPr>
                  <a:defRPr b="1">
                    <a:solidFill>
                      <a:srgbClr val="002060"/>
                    </a:solidFill>
                    <a:latin typeface="Arial  "/>
                  </a:defRPr>
                </a:pPr>
                <a:endParaRPr lang="es-E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 Resumen '!$B$19</c:f>
              <c:numCache>
                <c:formatCode>_-* #,##0\ _€_-;\-* #,##0\ _€_-;_-* "-"??\ _€_-;_-@_-</c:formatCode>
                <c:ptCount val="1"/>
                <c:pt idx="0">
                  <c:v>6.82504012736592</c:v>
                </c:pt>
              </c:numCache>
            </c:numRef>
          </c:xVal>
          <c:yVal>
            <c:numRef>
              <c:f>'2. Resumen '!$C$19</c:f>
              <c:numCache>
                <c:formatCode>_-* #,##0\ _€_-;\-* #,##0\ _€_-;_-* "-"??\ _€_-;_-@_-</c:formatCode>
                <c:ptCount val="1"/>
                <c:pt idx="0">
                  <c:v>37.759691886445012</c:v>
                </c:pt>
              </c:numCache>
            </c:numRef>
          </c:yVal>
          <c:bubbleSize>
            <c:numRef>
              <c:f>'2. Resumen '!$D$19</c:f>
              <c:numCache>
                <c:formatCode>_-* #,##0\ _€_-;\-* #,##0\ _€_-;_-* "-"??\ _€_-;_-@_-</c:formatCode>
                <c:ptCount val="1"/>
                <c:pt idx="0">
                  <c:v>384</c:v>
                </c:pt>
              </c:numCache>
            </c:numRef>
          </c:bubbleSize>
          <c:bubble3D val="1"/>
          <c:extLst>
            <c:ext xmlns:c16="http://schemas.microsoft.com/office/drawing/2014/chart" uri="{C3380CC4-5D6E-409C-BE32-E72D297353CC}">
              <c16:uniqueId val="{00000023-C121-452B-ACAE-BD11582B0042}"/>
            </c:ext>
          </c:extLst>
        </c:ser>
        <c:dLbls>
          <c:showLegendKey val="0"/>
          <c:showVal val="0"/>
          <c:showCatName val="0"/>
          <c:showSerName val="0"/>
          <c:showPercent val="0"/>
          <c:showBubbleSize val="0"/>
        </c:dLbls>
        <c:bubbleScale val="60"/>
        <c:showNegBubbles val="0"/>
        <c:axId val="495607936"/>
        <c:axId val="495611072"/>
      </c:bubbleChart>
      <c:valAx>
        <c:axId val="495607936"/>
        <c:scaling>
          <c:orientation val="minMax"/>
          <c:max val="70"/>
          <c:min val="0"/>
        </c:scaling>
        <c:delete val="0"/>
        <c:axPos val="b"/>
        <c:title>
          <c:tx>
            <c:rich>
              <a:bodyPr/>
              <a:lstStyle/>
              <a:p>
                <a:pPr>
                  <a:defRPr sz="1100">
                    <a:solidFill>
                      <a:srgbClr val="002060"/>
                    </a:solidFill>
                    <a:latin typeface="Arial" pitchFamily="34" charset="0"/>
                    <a:cs typeface="Arial" pitchFamily="34" charset="0"/>
                  </a:defRPr>
                </a:pPr>
                <a:r>
                  <a:rPr lang="es-ES_tradnl" sz="1100">
                    <a:solidFill>
                      <a:srgbClr val="002060"/>
                    </a:solidFill>
                    <a:latin typeface="Arial" pitchFamily="34" charset="0"/>
                    <a:cs typeface="Arial" pitchFamily="34" charset="0"/>
                  </a:rPr>
                  <a:t>Competitividad de Quito en el mercado</a:t>
                </a:r>
              </a:p>
            </c:rich>
          </c:tx>
          <c:overlay val="0"/>
        </c:title>
        <c:numFmt formatCode="_-* #,##0\ _€_-;\-* #,##0\ _€_-;_-* &quot;-&quot;??\ _€_-;_-@_-" sourceLinked="1"/>
        <c:majorTickMark val="none"/>
        <c:minorTickMark val="none"/>
        <c:tickLblPos val="nextTo"/>
        <c:txPr>
          <a:bodyPr/>
          <a:lstStyle/>
          <a:p>
            <a:pPr>
              <a:defRPr b="0">
                <a:solidFill>
                  <a:srgbClr val="002060"/>
                </a:solidFill>
                <a:latin typeface="Arial" pitchFamily="34" charset="0"/>
                <a:cs typeface="Arial" pitchFamily="34" charset="0"/>
              </a:defRPr>
            </a:pPr>
            <a:endParaRPr lang="es-ES"/>
          </a:p>
        </c:txPr>
        <c:crossAx val="495611072"/>
        <c:crosses val="autoZero"/>
        <c:crossBetween val="midCat"/>
      </c:valAx>
      <c:valAx>
        <c:axId val="495611072"/>
        <c:scaling>
          <c:orientation val="minMax"/>
          <c:max val="60"/>
          <c:min val="10"/>
        </c:scaling>
        <c:delete val="0"/>
        <c:axPos val="l"/>
        <c:title>
          <c:tx>
            <c:rich>
              <a:bodyPr/>
              <a:lstStyle/>
              <a:p>
                <a:pPr>
                  <a:defRPr sz="1100">
                    <a:solidFill>
                      <a:srgbClr val="002060"/>
                    </a:solidFill>
                    <a:latin typeface="Arial" pitchFamily="34" charset="0"/>
                    <a:cs typeface="Arial" pitchFamily="34" charset="0"/>
                  </a:defRPr>
                </a:pPr>
                <a:r>
                  <a:rPr lang="es-ES_tradnl" sz="1100">
                    <a:solidFill>
                      <a:srgbClr val="002060"/>
                    </a:solidFill>
                    <a:latin typeface="Arial" pitchFamily="34" charset="0"/>
                    <a:cs typeface="Arial" pitchFamily="34" charset="0"/>
                  </a:rPr>
                  <a:t>Atractividad</a:t>
                </a:r>
                <a:r>
                  <a:rPr lang="es-ES_tradnl" sz="1100" baseline="0">
                    <a:solidFill>
                      <a:srgbClr val="002060"/>
                    </a:solidFill>
                    <a:latin typeface="Arial" pitchFamily="34" charset="0"/>
                    <a:cs typeface="Arial" pitchFamily="34" charset="0"/>
                  </a:rPr>
                  <a:t> neta del mercado</a:t>
                </a:r>
                <a:endParaRPr lang="es-ES_tradnl" sz="1100">
                  <a:solidFill>
                    <a:srgbClr val="002060"/>
                  </a:solidFill>
                  <a:latin typeface="Arial" pitchFamily="34" charset="0"/>
                  <a:cs typeface="Arial" pitchFamily="34" charset="0"/>
                </a:endParaRPr>
              </a:p>
            </c:rich>
          </c:tx>
          <c:overlay val="0"/>
        </c:title>
        <c:numFmt formatCode="_-* #,##0\ _€_-;\-* #,##0\ _€_-;_-* &quot;-&quot;??\ _€_-;_-@_-" sourceLinked="1"/>
        <c:majorTickMark val="none"/>
        <c:minorTickMark val="none"/>
        <c:tickLblPos val="nextTo"/>
        <c:txPr>
          <a:bodyPr/>
          <a:lstStyle/>
          <a:p>
            <a:pPr>
              <a:defRPr b="0">
                <a:solidFill>
                  <a:srgbClr val="002060"/>
                </a:solidFill>
                <a:latin typeface="Arial" pitchFamily="34" charset="0"/>
                <a:cs typeface="Arial" pitchFamily="34" charset="0"/>
              </a:defRPr>
            </a:pPr>
            <a:endParaRPr lang="es-ES"/>
          </a:p>
        </c:txPr>
        <c:crossAx val="495607936"/>
        <c:crosses val="autoZero"/>
        <c:crossBetween val="midCat"/>
      </c:valAx>
      <c:spPr>
        <a:solidFill>
          <a:sysClr val="window" lastClr="FFFFFF"/>
        </a:solidFill>
      </c:spPr>
    </c:plotArea>
    <c:plotVisOnly val="1"/>
    <c:dispBlanksAs val="gap"/>
    <c:showDLblsOverMax val="0"/>
  </c:chart>
  <c:spPr>
    <a:solidFill>
      <a:sysClr val="window" lastClr="FFFFFF"/>
    </a:solidFill>
    <a:ln>
      <a:noFill/>
    </a:ln>
  </c:sp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70"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247649</xdr:colOff>
      <xdr:row>1</xdr:row>
      <xdr:rowOff>161924</xdr:rowOff>
    </xdr:from>
    <xdr:to>
      <xdr:col>4</xdr:col>
      <xdr:colOff>333375</xdr:colOff>
      <xdr:row>4</xdr:row>
      <xdr:rowOff>145929</xdr:rowOff>
    </xdr:to>
    <xdr:pic>
      <xdr:nvPicPr>
        <xdr:cNvPr id="2" name="Picture 1" descr="DEL_PRI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900" t="21664" r="10342" b="24960"/>
        <a:stretch>
          <a:fillRect/>
        </a:stretch>
      </xdr:blipFill>
      <xdr:spPr bwMode="auto">
        <a:xfrm>
          <a:off x="247649" y="257174"/>
          <a:ext cx="1733551" cy="469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509381</xdr:colOff>
      <xdr:row>1</xdr:row>
      <xdr:rowOff>28988</xdr:rowOff>
    </xdr:from>
    <xdr:to>
      <xdr:col>12</xdr:col>
      <xdr:colOff>589560</xdr:colOff>
      <xdr:row>5</xdr:row>
      <xdr:rowOff>96788</xdr:rowOff>
    </xdr:to>
    <xdr:pic>
      <xdr:nvPicPr>
        <xdr:cNvPr id="4" name="Picture 3" descr="http://latamnoticias.com/wp-content/uploads/2016/04/Logo-Quito-Turismo.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97707" y="194640"/>
          <a:ext cx="1306005" cy="66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110035</xdr:colOff>
      <xdr:row>0</xdr:row>
      <xdr:rowOff>9525</xdr:rowOff>
    </xdr:from>
    <xdr:to>
      <xdr:col>6</xdr:col>
      <xdr:colOff>900516</xdr:colOff>
      <xdr:row>0</xdr:row>
      <xdr:rowOff>401922</xdr:rowOff>
    </xdr:to>
    <xdr:pic>
      <xdr:nvPicPr>
        <xdr:cNvPr id="3" name="Picture 2" descr="http://latamnoticias.com/wp-content/uploads/2016/04/Logo-Quito-Turismo.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4839" y="9525"/>
          <a:ext cx="790481" cy="392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257736</xdr:colOff>
      <xdr:row>0</xdr:row>
      <xdr:rowOff>33617</xdr:rowOff>
    </xdr:from>
    <xdr:to>
      <xdr:col>1</xdr:col>
      <xdr:colOff>1337983</xdr:colOff>
      <xdr:row>0</xdr:row>
      <xdr:rowOff>393981</xdr:rowOff>
    </xdr:to>
    <xdr:pic>
      <xdr:nvPicPr>
        <xdr:cNvPr id="4" name="Picture 3" descr="DEL_PRI_RGB"/>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1900" t="21664" r="10342" b="24960"/>
        <a:stretch>
          <a:fillRect/>
        </a:stretch>
      </xdr:blipFill>
      <xdr:spPr bwMode="auto">
        <a:xfrm>
          <a:off x="191061" y="33617"/>
          <a:ext cx="1337422" cy="36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293679" cy="6068786"/>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hyperlink" Target="http://www.cia.gov/"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2:N44"/>
  <sheetViews>
    <sheetView tabSelected="1" zoomScale="115" zoomScaleNormal="115" workbookViewId="0"/>
  </sheetViews>
  <sheetFormatPr defaultColWidth="9.140625" defaultRowHeight="12.75"/>
  <cols>
    <col min="1" max="1" width="3.7109375" style="35" customWidth="1"/>
    <col min="2" max="2" width="2.7109375" style="35" customWidth="1"/>
    <col min="3" max="4" width="9.140625" style="35"/>
    <col min="5" max="5" width="19" style="35" customWidth="1"/>
    <col min="6" max="13" width="9.140625" style="35"/>
    <col min="14" max="14" width="0.7109375" style="35" customWidth="1"/>
    <col min="15" max="16384" width="9.140625" style="35"/>
  </cols>
  <sheetData>
    <row r="2" spans="2:14" ht="7.5" customHeight="1"/>
    <row r="6" spans="2:14" ht="15" customHeight="1"/>
    <row r="7" spans="2:14" ht="20.25" customHeight="1">
      <c r="B7" s="36" t="s">
        <v>26</v>
      </c>
    </row>
    <row r="8" spans="2:14" ht="18">
      <c r="B8" s="37" t="s">
        <v>91</v>
      </c>
      <c r="C8" s="128"/>
    </row>
    <row r="10" spans="2:14" ht="8.25" customHeight="1">
      <c r="B10" s="38"/>
      <c r="C10" s="38"/>
      <c r="D10" s="38"/>
      <c r="E10" s="38"/>
      <c r="F10" s="38"/>
      <c r="G10" s="38"/>
      <c r="H10" s="38"/>
      <c r="I10" s="38"/>
      <c r="J10" s="38"/>
      <c r="K10" s="38"/>
      <c r="L10" s="38"/>
      <c r="M10" s="38"/>
      <c r="N10" s="38"/>
    </row>
    <row r="11" spans="2:14" s="40" customFormat="1" ht="15">
      <c r="B11" s="39"/>
      <c r="C11" s="39" t="s">
        <v>27</v>
      </c>
      <c r="D11" s="39"/>
      <c r="E11" s="39"/>
      <c r="F11" s="127" t="s">
        <v>90</v>
      </c>
      <c r="G11" s="39"/>
      <c r="H11" s="39"/>
      <c r="I11" s="39"/>
      <c r="J11" s="39"/>
      <c r="K11" s="39"/>
      <c r="L11" s="39"/>
      <c r="M11" s="39"/>
      <c r="N11" s="39"/>
    </row>
    <row r="12" spans="2:14" ht="2.25" customHeight="1">
      <c r="B12" s="38"/>
      <c r="C12" s="38"/>
      <c r="D12" s="38"/>
      <c r="E12" s="38"/>
      <c r="F12" s="38"/>
      <c r="G12" s="38"/>
      <c r="H12" s="38"/>
      <c r="I12" s="38"/>
      <c r="J12" s="38"/>
      <c r="K12" s="38"/>
      <c r="L12" s="38"/>
      <c r="M12" s="38"/>
      <c r="N12" s="38"/>
    </row>
    <row r="13" spans="2:14" ht="14.25" customHeight="1">
      <c r="B13" s="38">
        <v>0</v>
      </c>
      <c r="C13" s="41" t="s">
        <v>92</v>
      </c>
      <c r="D13" s="41"/>
      <c r="E13" s="41"/>
      <c r="F13" s="41">
        <v>2</v>
      </c>
      <c r="G13" s="38"/>
      <c r="H13" s="38"/>
      <c r="I13" s="38"/>
      <c r="J13" s="38"/>
      <c r="K13" s="38"/>
      <c r="L13" s="38"/>
      <c r="M13" s="38"/>
      <c r="N13" s="38"/>
    </row>
    <row r="14" spans="2:14" ht="14.25" customHeight="1">
      <c r="B14" s="38">
        <v>1</v>
      </c>
      <c r="C14" s="41" t="s">
        <v>93</v>
      </c>
      <c r="D14" s="41"/>
      <c r="E14" s="41"/>
      <c r="F14" s="41">
        <v>3</v>
      </c>
      <c r="G14" s="38"/>
      <c r="H14" s="38"/>
      <c r="I14" s="38"/>
      <c r="J14" s="38"/>
      <c r="K14" s="38"/>
      <c r="L14" s="38"/>
      <c r="M14" s="38"/>
      <c r="N14" s="38"/>
    </row>
    <row r="15" spans="2:14" ht="14.25" customHeight="1">
      <c r="B15" s="38">
        <v>2</v>
      </c>
      <c r="C15" s="133" t="s">
        <v>94</v>
      </c>
      <c r="D15" s="134"/>
      <c r="E15" s="134"/>
      <c r="F15" s="41">
        <v>4</v>
      </c>
      <c r="G15" s="38"/>
      <c r="H15" s="38"/>
      <c r="I15" s="38"/>
      <c r="J15" s="38"/>
      <c r="K15" s="38"/>
      <c r="L15" s="38"/>
      <c r="M15" s="38"/>
      <c r="N15" s="38"/>
    </row>
    <row r="16" spans="2:14" ht="14.25" customHeight="1">
      <c r="B16" s="38">
        <v>3</v>
      </c>
      <c r="C16" s="41" t="s">
        <v>112</v>
      </c>
      <c r="D16" s="41"/>
      <c r="E16" s="41"/>
      <c r="F16" s="129" t="s">
        <v>96</v>
      </c>
      <c r="G16" s="38"/>
      <c r="H16" s="38"/>
      <c r="I16" s="38"/>
      <c r="J16" s="38"/>
      <c r="K16" s="38"/>
      <c r="L16" s="38"/>
      <c r="M16" s="38"/>
      <c r="N16" s="38"/>
    </row>
    <row r="17" spans="2:14" ht="14.25" customHeight="1">
      <c r="B17" s="38">
        <v>4</v>
      </c>
      <c r="C17" s="41" t="s">
        <v>95</v>
      </c>
      <c r="D17" s="41"/>
      <c r="E17" s="41"/>
      <c r="F17" s="41">
        <v>7</v>
      </c>
      <c r="G17" s="38"/>
      <c r="H17" s="38"/>
      <c r="I17" s="38"/>
      <c r="J17" s="38"/>
      <c r="K17" s="38"/>
      <c r="L17" s="38"/>
      <c r="M17" s="38"/>
      <c r="N17" s="38"/>
    </row>
    <row r="18" spans="2:14" ht="14.25" customHeight="1">
      <c r="B18" s="38">
        <v>5</v>
      </c>
      <c r="C18" s="38" t="s">
        <v>101</v>
      </c>
      <c r="D18" s="38"/>
      <c r="E18" s="38"/>
      <c r="F18" s="42">
        <v>8</v>
      </c>
      <c r="G18" s="38"/>
      <c r="H18" s="38"/>
      <c r="I18" s="38"/>
      <c r="J18" s="38"/>
      <c r="K18" s="38"/>
      <c r="L18" s="38"/>
      <c r="M18" s="38"/>
      <c r="N18" s="38"/>
    </row>
    <row r="19" spans="2:14" ht="14.25" customHeight="1">
      <c r="B19" s="38"/>
      <c r="C19" s="38"/>
      <c r="D19" s="38"/>
      <c r="E19" s="38"/>
      <c r="F19" s="38"/>
      <c r="G19" s="38"/>
      <c r="H19" s="38"/>
      <c r="I19" s="38"/>
      <c r="J19" s="38"/>
      <c r="K19" s="38"/>
      <c r="L19" s="38"/>
      <c r="M19" s="38"/>
      <c r="N19" s="38"/>
    </row>
    <row r="20" spans="2:14" ht="14.25" customHeight="1">
      <c r="B20" s="38"/>
      <c r="C20" s="38"/>
      <c r="D20" s="38"/>
      <c r="E20" s="38"/>
      <c r="F20" s="38"/>
      <c r="G20" s="38"/>
      <c r="H20" s="38"/>
      <c r="I20" s="38"/>
      <c r="J20" s="38"/>
      <c r="K20" s="38"/>
      <c r="L20" s="38"/>
      <c r="M20" s="38"/>
      <c r="N20" s="38"/>
    </row>
    <row r="21" spans="2:14">
      <c r="B21" s="38"/>
      <c r="C21" s="38"/>
      <c r="D21" s="43"/>
      <c r="E21" s="38"/>
      <c r="F21" s="38"/>
      <c r="G21" s="38"/>
      <c r="H21" s="38"/>
      <c r="I21" s="38"/>
      <c r="J21" s="38"/>
      <c r="K21" s="38"/>
      <c r="L21" s="38"/>
      <c r="M21" s="38"/>
      <c r="N21" s="38"/>
    </row>
    <row r="22" spans="2:14">
      <c r="B22" s="38"/>
      <c r="C22" s="38"/>
      <c r="D22" s="38"/>
      <c r="E22" s="38"/>
      <c r="F22" s="38"/>
      <c r="G22" s="38"/>
      <c r="H22" s="38"/>
      <c r="I22" s="38"/>
      <c r="J22" s="38"/>
      <c r="K22" s="38"/>
      <c r="L22" s="38"/>
      <c r="M22" s="38"/>
      <c r="N22" s="38"/>
    </row>
    <row r="23" spans="2:14">
      <c r="B23" s="38"/>
      <c r="C23" s="38"/>
      <c r="D23" s="38"/>
      <c r="E23" s="38"/>
      <c r="F23" s="38"/>
      <c r="G23" s="38"/>
      <c r="H23" s="38"/>
      <c r="I23" s="38"/>
      <c r="J23" s="38"/>
      <c r="K23" s="38"/>
      <c r="L23" s="38"/>
      <c r="M23" s="38"/>
      <c r="N23" s="38"/>
    </row>
    <row r="24" spans="2:14">
      <c r="B24" s="38"/>
      <c r="C24" s="38"/>
      <c r="D24" s="38"/>
      <c r="E24" s="38"/>
      <c r="F24" s="38"/>
      <c r="G24" s="38"/>
      <c r="H24" s="38"/>
      <c r="I24" s="38"/>
      <c r="J24" s="38"/>
      <c r="K24" s="38"/>
      <c r="L24" s="38"/>
      <c r="M24" s="38"/>
      <c r="N24" s="38"/>
    </row>
    <row r="25" spans="2:14">
      <c r="B25" s="38"/>
      <c r="C25" s="38"/>
      <c r="D25" s="38"/>
      <c r="E25" s="38"/>
      <c r="F25" s="38"/>
      <c r="G25" s="38"/>
      <c r="H25" s="38"/>
      <c r="I25" s="38"/>
      <c r="J25" s="38"/>
      <c r="K25" s="38"/>
      <c r="L25" s="38"/>
      <c r="M25" s="38"/>
      <c r="N25" s="38"/>
    </row>
    <row r="26" spans="2:14">
      <c r="B26" s="38"/>
      <c r="C26" s="38"/>
      <c r="D26" s="38"/>
      <c r="E26" s="38"/>
      <c r="F26" s="38"/>
      <c r="G26" s="38"/>
      <c r="H26" s="38"/>
      <c r="I26" s="38"/>
      <c r="J26" s="38"/>
      <c r="K26" s="38"/>
      <c r="L26" s="38"/>
      <c r="M26" s="38"/>
      <c r="N26" s="38"/>
    </row>
    <row r="27" spans="2:14">
      <c r="B27" s="38"/>
      <c r="C27" s="38"/>
      <c r="D27" s="38"/>
      <c r="E27" s="38"/>
      <c r="F27" s="38"/>
      <c r="G27" s="38"/>
      <c r="H27" s="38"/>
      <c r="I27" s="38"/>
      <c r="J27" s="38"/>
      <c r="K27" s="38"/>
      <c r="L27" s="38"/>
      <c r="M27" s="38"/>
      <c r="N27" s="38"/>
    </row>
    <row r="28" spans="2:14">
      <c r="B28" s="38"/>
      <c r="C28" s="38"/>
      <c r="D28" s="38"/>
      <c r="E28" s="38"/>
      <c r="F28" s="38"/>
      <c r="G28" s="38"/>
      <c r="H28" s="38"/>
      <c r="I28" s="38"/>
      <c r="J28" s="38"/>
      <c r="K28" s="38"/>
      <c r="L28" s="38"/>
      <c r="M28" s="38"/>
      <c r="N28" s="38"/>
    </row>
    <row r="29" spans="2:14">
      <c r="B29" s="38"/>
      <c r="C29" s="38"/>
      <c r="D29" s="38"/>
      <c r="E29" s="38"/>
      <c r="F29" s="38"/>
      <c r="G29" s="38"/>
      <c r="H29" s="38"/>
      <c r="I29" s="38"/>
      <c r="J29" s="38"/>
      <c r="K29" s="38"/>
      <c r="L29" s="38"/>
      <c r="M29" s="38"/>
      <c r="N29" s="38"/>
    </row>
    <row r="30" spans="2:14">
      <c r="B30" s="38"/>
      <c r="C30" s="38"/>
      <c r="D30" s="38"/>
      <c r="E30" s="38"/>
      <c r="F30" s="38"/>
      <c r="G30" s="38"/>
      <c r="H30" s="38"/>
      <c r="I30" s="38"/>
      <c r="J30" s="38"/>
      <c r="K30" s="38"/>
      <c r="L30" s="38"/>
      <c r="M30" s="38"/>
      <c r="N30" s="38"/>
    </row>
    <row r="31" spans="2:14">
      <c r="B31" s="38"/>
      <c r="C31" s="38"/>
      <c r="D31" s="38"/>
      <c r="E31" s="38"/>
      <c r="F31" s="38"/>
      <c r="G31" s="38"/>
      <c r="H31" s="38"/>
      <c r="I31" s="38"/>
      <c r="J31" s="38"/>
      <c r="K31" s="38"/>
      <c r="L31" s="38"/>
      <c r="M31" s="38"/>
      <c r="N31" s="38"/>
    </row>
    <row r="32" spans="2:14">
      <c r="B32" s="38"/>
      <c r="C32" s="38"/>
      <c r="D32" s="38"/>
      <c r="E32" s="38"/>
      <c r="F32" s="38"/>
      <c r="G32" s="38"/>
      <c r="H32" s="38"/>
      <c r="I32" s="38"/>
      <c r="J32" s="38"/>
      <c r="K32" s="38"/>
      <c r="L32" s="38"/>
      <c r="M32" s="38"/>
      <c r="N32" s="38"/>
    </row>
    <row r="33" spans="2:14">
      <c r="B33" s="38"/>
      <c r="C33" s="38"/>
      <c r="D33" s="38"/>
      <c r="E33" s="38"/>
      <c r="F33" s="38"/>
      <c r="G33" s="38"/>
      <c r="H33" s="38"/>
      <c r="I33" s="38"/>
      <c r="J33" s="38"/>
      <c r="K33" s="38"/>
      <c r="L33" s="38"/>
      <c r="M33" s="38"/>
      <c r="N33" s="38"/>
    </row>
    <row r="34" spans="2:14">
      <c r="B34" s="38"/>
      <c r="C34" s="38"/>
      <c r="D34" s="38"/>
      <c r="E34" s="38"/>
      <c r="F34" s="38"/>
      <c r="G34" s="38"/>
      <c r="H34" s="38"/>
      <c r="I34" s="38"/>
      <c r="J34" s="38"/>
      <c r="K34" s="38"/>
      <c r="L34" s="38"/>
      <c r="M34" s="38"/>
      <c r="N34" s="38"/>
    </row>
    <row r="35" spans="2:14">
      <c r="B35" s="38"/>
      <c r="C35" s="38"/>
      <c r="D35" s="38"/>
      <c r="E35" s="38"/>
      <c r="F35" s="38"/>
      <c r="G35" s="38"/>
      <c r="H35" s="38"/>
      <c r="I35" s="38"/>
      <c r="J35" s="38"/>
      <c r="K35" s="38"/>
      <c r="L35" s="38"/>
      <c r="M35" s="38"/>
      <c r="N35" s="38"/>
    </row>
    <row r="36" spans="2:14">
      <c r="B36" s="38"/>
      <c r="C36" s="38"/>
      <c r="D36" s="38"/>
      <c r="E36" s="38"/>
      <c r="F36" s="38"/>
      <c r="G36" s="38"/>
      <c r="H36" s="38"/>
      <c r="I36" s="38"/>
      <c r="J36" s="38"/>
      <c r="K36" s="38"/>
      <c r="L36" s="38"/>
      <c r="M36" s="38"/>
      <c r="N36" s="38"/>
    </row>
    <row r="37" spans="2:14">
      <c r="B37" s="38"/>
      <c r="C37" s="38"/>
      <c r="D37" s="38"/>
      <c r="E37" s="38"/>
      <c r="F37" s="38"/>
      <c r="G37" s="38"/>
      <c r="H37" s="38"/>
      <c r="I37" s="38"/>
      <c r="J37" s="38"/>
      <c r="K37" s="38"/>
      <c r="L37" s="38"/>
      <c r="M37" s="38"/>
      <c r="N37" s="38"/>
    </row>
    <row r="38" spans="2:14">
      <c r="B38" s="38"/>
      <c r="C38" s="38"/>
      <c r="D38" s="38"/>
      <c r="E38" s="38"/>
      <c r="F38" s="38"/>
      <c r="G38" s="38"/>
      <c r="H38" s="38"/>
      <c r="I38" s="38"/>
      <c r="J38" s="38"/>
      <c r="K38" s="38"/>
      <c r="L38" s="38"/>
      <c r="M38" s="38"/>
      <c r="N38" s="38"/>
    </row>
    <row r="39" spans="2:14">
      <c r="B39" s="38"/>
      <c r="C39" s="38"/>
      <c r="D39" s="38"/>
      <c r="E39" s="38"/>
      <c r="F39" s="38"/>
      <c r="G39" s="38"/>
      <c r="H39" s="38"/>
      <c r="I39" s="38"/>
      <c r="J39" s="38"/>
      <c r="K39" s="38"/>
      <c r="L39" s="38"/>
      <c r="M39" s="38"/>
      <c r="N39" s="38"/>
    </row>
    <row r="40" spans="2:14">
      <c r="B40" s="38"/>
      <c r="C40" s="38"/>
      <c r="D40" s="38"/>
      <c r="E40" s="38"/>
      <c r="F40" s="38"/>
      <c r="G40" s="38"/>
      <c r="H40" s="38"/>
      <c r="I40" s="38"/>
      <c r="J40" s="38"/>
      <c r="K40" s="38"/>
      <c r="L40" s="38"/>
      <c r="M40" s="38"/>
      <c r="N40" s="38"/>
    </row>
    <row r="41" spans="2:14">
      <c r="B41" s="38"/>
      <c r="C41" s="38"/>
      <c r="D41" s="38"/>
      <c r="E41" s="38"/>
      <c r="F41" s="38"/>
      <c r="G41" s="38"/>
      <c r="H41" s="38"/>
      <c r="I41" s="38"/>
      <c r="J41" s="38"/>
      <c r="K41" s="38"/>
      <c r="L41" s="38"/>
      <c r="M41" s="38"/>
      <c r="N41" s="38"/>
    </row>
    <row r="42" spans="2:14">
      <c r="B42" s="38"/>
      <c r="C42" s="38"/>
      <c r="D42" s="38"/>
      <c r="E42" s="38"/>
      <c r="F42" s="38"/>
      <c r="G42" s="38"/>
      <c r="H42" s="38"/>
      <c r="I42" s="38"/>
      <c r="J42" s="38"/>
      <c r="K42" s="38"/>
      <c r="L42" s="38"/>
      <c r="M42" s="38"/>
      <c r="N42" s="38"/>
    </row>
    <row r="43" spans="2:14">
      <c r="B43" s="38"/>
      <c r="C43" s="38"/>
      <c r="D43" s="38"/>
      <c r="E43" s="38"/>
      <c r="F43" s="38"/>
      <c r="G43" s="38"/>
      <c r="H43" s="38"/>
      <c r="I43" s="38"/>
      <c r="J43" s="38"/>
      <c r="K43" s="38"/>
      <c r="L43" s="38"/>
      <c r="M43" s="38"/>
      <c r="N43" s="38"/>
    </row>
    <row r="44" spans="2:14">
      <c r="B44" s="38"/>
      <c r="C44" s="38"/>
      <c r="D44" s="38"/>
      <c r="E44" s="38"/>
      <c r="F44" s="38"/>
      <c r="G44" s="38"/>
      <c r="H44" s="38"/>
      <c r="I44" s="38"/>
      <c r="J44" s="38"/>
      <c r="K44" s="38"/>
      <c r="L44" s="38"/>
      <c r="M44" s="38"/>
      <c r="N44" s="38"/>
    </row>
  </sheetData>
  <mergeCells count="1">
    <mergeCell ref="C15:E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3"/>
  <sheetViews>
    <sheetView showGridLines="0" zoomScaleNormal="100" workbookViewId="0">
      <selection activeCell="B10" sqref="B10"/>
    </sheetView>
  </sheetViews>
  <sheetFormatPr defaultColWidth="9.140625" defaultRowHeight="15"/>
  <cols>
    <col min="1" max="1" width="2.85546875" style="44" customWidth="1"/>
    <col min="2" max="2" width="23.28515625" style="44" customWidth="1"/>
    <col min="3" max="3" width="11.7109375" style="44" customWidth="1"/>
    <col min="4" max="4" width="16.7109375" style="44" customWidth="1"/>
    <col min="5" max="5" width="11.7109375" style="44" customWidth="1"/>
    <col min="6" max="6" width="15.85546875" style="44" customWidth="1"/>
    <col min="7" max="7" width="38.5703125" style="44" customWidth="1"/>
    <col min="8" max="9" width="9.140625" style="44" customWidth="1"/>
    <col min="10" max="23" width="9.140625" style="44"/>
    <col min="24" max="24" width="2.28515625" style="44" customWidth="1"/>
    <col min="25" max="27" width="9.140625" style="44"/>
    <col min="28" max="28" width="2.28515625" style="44" customWidth="1"/>
    <col min="29" max="31" width="9.140625" style="44"/>
    <col min="32" max="32" width="2.28515625" style="44" customWidth="1"/>
    <col min="33" max="16384" width="9.140625" style="44"/>
  </cols>
  <sheetData>
    <row r="1" spans="1:66" ht="32.25" customHeight="1"/>
    <row r="2" spans="1:66" s="49" customFormat="1" ht="22.5" customHeight="1">
      <c r="A2" s="45"/>
      <c r="B2" s="46" t="s">
        <v>28</v>
      </c>
      <c r="C2" s="46"/>
      <c r="D2" s="46"/>
      <c r="E2" s="47"/>
      <c r="F2" s="47"/>
      <c r="G2" s="45"/>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row>
    <row r="3" spans="1:66" s="49" customFormat="1" ht="3.75" customHeight="1">
      <c r="A3" s="50"/>
      <c r="B3" s="51"/>
      <c r="C3" s="51"/>
      <c r="D3" s="51"/>
      <c r="E3" s="50"/>
      <c r="F3" s="50"/>
      <c r="G3" s="50"/>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row>
    <row r="4" spans="1:66" s="49" customFormat="1" ht="14.25">
      <c r="B4" s="53"/>
      <c r="C4" s="53"/>
      <c r="D4" s="53"/>
      <c r="E4" s="53"/>
      <c r="F4" s="53"/>
      <c r="G4" s="54"/>
      <c r="H4" s="55"/>
      <c r="I4" s="56"/>
      <c r="J4" s="56"/>
      <c r="K4" s="56"/>
      <c r="L4" s="56"/>
      <c r="M4" s="56"/>
      <c r="N4" s="56"/>
      <c r="O4" s="56"/>
      <c r="P4" s="56"/>
      <c r="Q4" s="56"/>
      <c r="R4" s="56"/>
      <c r="S4" s="56"/>
      <c r="T4" s="56"/>
      <c r="U4" s="56"/>
      <c r="V4" s="56"/>
      <c r="W4" s="56"/>
      <c r="X4" s="56"/>
      <c r="Y4" s="56"/>
      <c r="Z4" s="56"/>
      <c r="AA4" s="56"/>
      <c r="AB4" s="56"/>
    </row>
    <row r="5" spans="1:66" ht="18">
      <c r="B5" s="57" t="s">
        <v>29</v>
      </c>
      <c r="C5" s="57"/>
      <c r="D5" s="57"/>
      <c r="E5" s="58"/>
      <c r="F5" s="58"/>
      <c r="G5" s="59"/>
      <c r="H5" s="59"/>
    </row>
    <row r="6" spans="1:66" ht="7.5" customHeight="1">
      <c r="B6" s="60"/>
      <c r="C6" s="60"/>
      <c r="D6" s="60"/>
      <c r="E6" s="61"/>
      <c r="F6" s="61"/>
      <c r="G6" s="62"/>
      <c r="H6" s="62"/>
      <c r="I6" s="62"/>
    </row>
    <row r="7" spans="1:66">
      <c r="B7" s="63" t="s">
        <v>30</v>
      </c>
      <c r="C7" s="60"/>
      <c r="D7" s="60"/>
      <c r="E7" s="63" t="s">
        <v>31</v>
      </c>
      <c r="F7" s="61"/>
      <c r="G7" s="62"/>
      <c r="H7" s="62"/>
      <c r="I7" s="62"/>
    </row>
    <row r="8" spans="1:66">
      <c r="B8" s="64" t="s">
        <v>32</v>
      </c>
      <c r="C8" s="44" t="s">
        <v>33</v>
      </c>
      <c r="E8" s="64">
        <v>1000</v>
      </c>
      <c r="F8" s="44" t="s">
        <v>34</v>
      </c>
    </row>
    <row r="9" spans="1:66" s="65" customFormat="1" ht="3" customHeight="1">
      <c r="B9" s="66"/>
      <c r="E9" s="66"/>
    </row>
    <row r="10" spans="1:66">
      <c r="B10" s="67" t="s">
        <v>35</v>
      </c>
      <c r="C10" s="44" t="s">
        <v>36</v>
      </c>
      <c r="E10" s="68">
        <v>1000</v>
      </c>
      <c r="F10" s="44" t="s">
        <v>37</v>
      </c>
    </row>
    <row r="12" spans="1:66" ht="18">
      <c r="B12" s="57" t="s">
        <v>89</v>
      </c>
    </row>
    <row r="13" spans="1:66" ht="7.5" customHeight="1"/>
    <row r="14" spans="1:66" ht="73.5" customHeight="1">
      <c r="B14" s="137" t="s">
        <v>97</v>
      </c>
      <c r="C14" s="137"/>
      <c r="D14" s="137"/>
      <c r="F14" s="137" t="s">
        <v>109</v>
      </c>
      <c r="G14" s="137"/>
      <c r="H14" s="137"/>
    </row>
    <row r="16" spans="1:66">
      <c r="B16" s="130" t="s">
        <v>98</v>
      </c>
    </row>
    <row r="17" spans="2:6" s="132" customFormat="1" ht="16.5" customHeight="1">
      <c r="B17" s="140" t="s">
        <v>99</v>
      </c>
      <c r="C17" s="140"/>
      <c r="D17" s="140"/>
      <c r="E17" s="140" t="s">
        <v>100</v>
      </c>
      <c r="F17" s="140"/>
    </row>
    <row r="18" spans="2:6" s="132" customFormat="1">
      <c r="B18" s="138" t="s">
        <v>110</v>
      </c>
      <c r="C18" s="138"/>
      <c r="D18" s="138"/>
      <c r="E18" s="139" t="s">
        <v>102</v>
      </c>
      <c r="F18" s="139"/>
    </row>
    <row r="19" spans="2:6" s="132" customFormat="1" ht="43.5" customHeight="1">
      <c r="B19" s="135" t="s">
        <v>103</v>
      </c>
      <c r="C19" s="135"/>
      <c r="D19" s="135"/>
      <c r="E19" s="139" t="s">
        <v>102</v>
      </c>
      <c r="F19" s="139"/>
    </row>
    <row r="20" spans="2:6" s="132" customFormat="1" ht="75" customHeight="1">
      <c r="B20" s="135" t="s">
        <v>113</v>
      </c>
      <c r="C20" s="135"/>
      <c r="D20" s="135"/>
      <c r="E20" s="136" t="s">
        <v>104</v>
      </c>
      <c r="F20" s="136"/>
    </row>
    <row r="21" spans="2:6" ht="57" customHeight="1">
      <c r="B21" s="135" t="s">
        <v>111</v>
      </c>
      <c r="C21" s="135"/>
      <c r="D21" s="135"/>
      <c r="E21" s="136" t="s">
        <v>104</v>
      </c>
      <c r="F21" s="136"/>
    </row>
    <row r="22" spans="2:6" ht="74.25" customHeight="1">
      <c r="B22" s="135" t="s">
        <v>106</v>
      </c>
      <c r="C22" s="135"/>
      <c r="D22" s="135"/>
      <c r="E22" s="136" t="s">
        <v>105</v>
      </c>
      <c r="F22" s="136"/>
    </row>
    <row r="23" spans="2:6" ht="48" customHeight="1">
      <c r="B23" s="135" t="s">
        <v>107</v>
      </c>
      <c r="C23" s="135"/>
      <c r="D23" s="135"/>
      <c r="E23" s="136" t="s">
        <v>108</v>
      </c>
      <c r="F23" s="136"/>
    </row>
  </sheetData>
  <mergeCells count="16">
    <mergeCell ref="B14:D14"/>
    <mergeCell ref="F14:H14"/>
    <mergeCell ref="B18:D18"/>
    <mergeCell ref="B19:D19"/>
    <mergeCell ref="B20:D20"/>
    <mergeCell ref="E18:F18"/>
    <mergeCell ref="E19:F19"/>
    <mergeCell ref="E20:F20"/>
    <mergeCell ref="B17:D17"/>
    <mergeCell ref="E17:F17"/>
    <mergeCell ref="B21:D21"/>
    <mergeCell ref="E21:F21"/>
    <mergeCell ref="B22:D22"/>
    <mergeCell ref="E22:F22"/>
    <mergeCell ref="B23:D23"/>
    <mergeCell ref="E23:F2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115" zoomScaleNormal="115" workbookViewId="0">
      <selection activeCell="D1" sqref="D1"/>
    </sheetView>
  </sheetViews>
  <sheetFormatPr defaultColWidth="11.42578125" defaultRowHeight="12"/>
  <cols>
    <col min="1" max="1" width="18.42578125" style="1" customWidth="1"/>
    <col min="2" max="3" width="14.140625" style="1" customWidth="1"/>
    <col min="4" max="4" width="11.42578125" style="4"/>
    <col min="5" max="16384" width="11.42578125" style="1"/>
  </cols>
  <sheetData>
    <row r="1" spans="1:4" ht="48">
      <c r="A1" s="27" t="s">
        <v>24</v>
      </c>
      <c r="B1" s="71" t="s">
        <v>38</v>
      </c>
      <c r="C1" s="71" t="s">
        <v>39</v>
      </c>
      <c r="D1" s="69" t="str">
        <f>+'5. Variables (datos)'!N3</f>
        <v>Gasto promedio de viaje en Quito  (US$)</v>
      </c>
    </row>
    <row r="2" spans="1:4" hidden="1">
      <c r="B2" s="32"/>
      <c r="C2" s="32"/>
      <c r="D2" s="11"/>
    </row>
    <row r="3" spans="1:4" hidden="1">
      <c r="B3" s="32"/>
      <c r="C3" s="32"/>
      <c r="D3" s="11"/>
    </row>
    <row r="4" spans="1:4" hidden="1">
      <c r="B4" s="32"/>
      <c r="C4" s="32"/>
      <c r="D4" s="11"/>
    </row>
    <row r="5" spans="1:4">
      <c r="A5" s="70" t="str">
        <f>+'5. Variables (datos)'!A5</f>
        <v>Argentina</v>
      </c>
      <c r="B5" s="33">
        <f>+'3. Competitividad'!AB5</f>
        <v>25.937442536955125</v>
      </c>
      <c r="C5" s="33">
        <f>+'3. Atractividad'!AB5</f>
        <v>46.468488984173945</v>
      </c>
      <c r="D5" s="96">
        <f>+'5. Variables (datos)'!N5</f>
        <v>320</v>
      </c>
    </row>
    <row r="6" spans="1:4">
      <c r="A6" s="70" t="str">
        <f>+'5. Variables (datos)'!A6</f>
        <v>Brasil</v>
      </c>
      <c r="B6" s="33">
        <f>+'3. Competitividad'!AB6</f>
        <v>18.171410216304064</v>
      </c>
      <c r="C6" s="33">
        <f>+'3. Atractividad'!AB6</f>
        <v>44.035871867367021</v>
      </c>
      <c r="D6" s="96">
        <f>+'5. Variables (datos)'!N6</f>
        <v>447</v>
      </c>
    </row>
    <row r="7" spans="1:4">
      <c r="A7" s="70" t="str">
        <f>+'5. Variables (datos)'!A7</f>
        <v>Perú</v>
      </c>
      <c r="B7" s="33">
        <f>+'3. Competitividad'!AB7</f>
        <v>25.83317692335153</v>
      </c>
      <c r="C7" s="33">
        <f>+'3. Atractividad'!AB7</f>
        <v>29.259047835226966</v>
      </c>
      <c r="D7" s="96">
        <f>+'5. Variables (datos)'!N7</f>
        <v>382</v>
      </c>
    </row>
    <row r="8" spans="1:4">
      <c r="A8" s="70" t="str">
        <f>+'5. Variables (datos)'!A8</f>
        <v>Colombia</v>
      </c>
      <c r="B8" s="33">
        <f>+'3. Competitividad'!AB8</f>
        <v>31.216481129734479</v>
      </c>
      <c r="C8" s="33">
        <f>+'3. Atractividad'!AB8</f>
        <v>36.092543373015481</v>
      </c>
      <c r="D8" s="96">
        <f>+'5. Variables (datos)'!N8</f>
        <v>465</v>
      </c>
    </row>
    <row r="9" spans="1:4">
      <c r="A9" s="70" t="str">
        <f>+'5. Variables (datos)'!A9</f>
        <v>Alemania</v>
      </c>
      <c r="B9" s="33">
        <f>+'3. Competitividad'!AB9</f>
        <v>8.8275283368261324</v>
      </c>
      <c r="C9" s="33">
        <f>+'3. Atractividad'!AB9</f>
        <v>50.29666602158612</v>
      </c>
      <c r="D9" s="96">
        <f>+'5. Variables (datos)'!N9</f>
        <v>338</v>
      </c>
    </row>
    <row r="10" spans="1:4">
      <c r="A10" s="70" t="str">
        <f>+'5. Variables (datos)'!A10</f>
        <v>Francia</v>
      </c>
      <c r="B10" s="33">
        <f>+'3. Competitividad'!AB10</f>
        <v>13.241965816793336</v>
      </c>
      <c r="C10" s="33">
        <f>+'3. Atractividad'!AB10</f>
        <v>49.841539111466055</v>
      </c>
      <c r="D10" s="96">
        <f>+'5. Variables (datos)'!N10</f>
        <v>603</v>
      </c>
    </row>
    <row r="11" spans="1:4">
      <c r="A11" s="70" t="str">
        <f>+'5. Variables (datos)'!A11</f>
        <v>España</v>
      </c>
      <c r="B11" s="33">
        <f>+'3. Competitividad'!AB11</f>
        <v>30.88918951886777</v>
      </c>
      <c r="C11" s="33">
        <f>+'3. Atractividad'!AB11</f>
        <v>44.889516531553767</v>
      </c>
      <c r="D11" s="96">
        <f>+'5. Variables (datos)'!N11</f>
        <v>662</v>
      </c>
    </row>
    <row r="12" spans="1:4">
      <c r="A12" s="70" t="str">
        <f>+'5. Variables (datos)'!A12</f>
        <v>Italia</v>
      </c>
      <c r="B12" s="33">
        <f>+'3. Competitividad'!AB12</f>
        <v>18.804732134575257</v>
      </c>
      <c r="C12" s="33">
        <f>+'3. Atractividad'!AB12</f>
        <v>38.841209092877563</v>
      </c>
      <c r="D12" s="96">
        <f>+'5. Variables (datos)'!N12</f>
        <v>763</v>
      </c>
    </row>
    <row r="13" spans="1:4">
      <c r="A13" s="70" t="str">
        <f>+'5. Variables (datos)'!A13</f>
        <v>Benelux</v>
      </c>
      <c r="B13" s="33">
        <f>+'3. Competitividad'!AB13</f>
        <v>18.551767876358994</v>
      </c>
      <c r="C13" s="33">
        <f>+'3. Atractividad'!AB13</f>
        <v>36.221006739148599</v>
      </c>
      <c r="D13" s="96">
        <f>+'5. Variables (datos)'!N13</f>
        <v>473</v>
      </c>
    </row>
    <row r="14" spans="1:4">
      <c r="A14" s="70" t="str">
        <f>+'5. Variables (datos)'!A14</f>
        <v>Reino Unido</v>
      </c>
      <c r="B14" s="33">
        <f>+'3. Competitividad'!AB14</f>
        <v>21.941862318029784</v>
      </c>
      <c r="C14" s="33">
        <f>+'3. Atractividad'!AB14</f>
        <v>41.697003422123984</v>
      </c>
      <c r="D14" s="96">
        <f>+'5. Variables (datos)'!N14</f>
        <v>647</v>
      </c>
    </row>
    <row r="15" spans="1:4">
      <c r="A15" s="70" t="str">
        <f>+'5. Variables (datos)'!A15</f>
        <v>EEUU</v>
      </c>
      <c r="B15" s="33">
        <f>+'3. Competitividad'!AB15</f>
        <v>56.385920237881827</v>
      </c>
      <c r="C15" s="33">
        <f>+'3. Atractividad'!AB15</f>
        <v>51.248101795263715</v>
      </c>
      <c r="D15" s="96">
        <f>+'5. Variables (datos)'!N15</f>
        <v>604</v>
      </c>
    </row>
    <row r="16" spans="1:4">
      <c r="A16" s="70" t="str">
        <f>+'5. Variables (datos)'!A16</f>
        <v>Canadá</v>
      </c>
      <c r="B16" s="33">
        <f>+'3. Competitividad'!AB16</f>
        <v>22.290804373689909</v>
      </c>
      <c r="C16" s="33">
        <f>+'3. Atractividad'!AB16</f>
        <v>44.939694937916329</v>
      </c>
      <c r="D16" s="96">
        <f>+'5. Variables (datos)'!N16</f>
        <v>608</v>
      </c>
    </row>
    <row r="17" spans="1:4">
      <c r="A17" s="70" t="str">
        <f>+'5. Variables (datos)'!A17</f>
        <v>Mexico</v>
      </c>
      <c r="B17" s="33">
        <f>+'3. Competitividad'!AB17</f>
        <v>19.496296354276677</v>
      </c>
      <c r="C17" s="33">
        <f>+'3. Atractividad'!AB17</f>
        <v>19.274477336103992</v>
      </c>
      <c r="D17" s="96">
        <f>+'5. Variables (datos)'!N17</f>
        <v>502</v>
      </c>
    </row>
    <row r="18" spans="1:4">
      <c r="A18" s="70" t="str">
        <f>+'5. Variables (datos)'!A18</f>
        <v>Australia</v>
      </c>
      <c r="B18" s="33">
        <f>+'3. Competitividad'!AB18</f>
        <v>9.7395744488542331</v>
      </c>
      <c r="C18" s="33">
        <f>+'3. Atractividad'!AB18</f>
        <v>31.741602259678057</v>
      </c>
      <c r="D18" s="96">
        <f>+'5. Variables (datos)'!N18</f>
        <v>413</v>
      </c>
    </row>
    <row r="19" spans="1:4">
      <c r="A19" s="70" t="str">
        <f>+'5. Variables (datos)'!A19</f>
        <v>Chile</v>
      </c>
      <c r="B19" s="33">
        <f>+'3. Competitividad'!AB19</f>
        <v>6.82504012736592</v>
      </c>
      <c r="C19" s="33">
        <f>+'3. Atractividad'!AB19</f>
        <v>37.759691886445012</v>
      </c>
      <c r="D19" s="96">
        <f>+'5. Variables (datos)'!N19</f>
        <v>384</v>
      </c>
    </row>
    <row r="20" spans="1:4">
      <c r="A20" s="70" t="str">
        <f>+'5. Variables (datos)'!A20</f>
        <v>China</v>
      </c>
      <c r="B20" s="33">
        <f>+'3. Competitividad'!AB20</f>
        <v>40.818914330173911</v>
      </c>
      <c r="C20" s="33">
        <f>+'3. Atractividad'!AB20</f>
        <v>42.224772002407576</v>
      </c>
      <c r="D20" s="96">
        <f>+'5. Variables (datos)'!N20</f>
        <v>812</v>
      </c>
    </row>
    <row r="21" spans="1:4">
      <c r="A21" s="70" t="str">
        <f>+'5. Variables (datos)'!A21</f>
        <v>Japón</v>
      </c>
      <c r="B21" s="33">
        <f>+'3. Competitividad'!AB21</f>
        <v>0.4119871484949359</v>
      </c>
      <c r="C21" s="33">
        <f>+'3. Atractividad'!AB21</f>
        <v>40.364227250338956</v>
      </c>
      <c r="D21" s="96">
        <f>+'5. Variables (datos)'!N21</f>
        <v>0</v>
      </c>
    </row>
    <row r="22" spans="1:4" hidden="1">
      <c r="A22" s="72" t="s">
        <v>78</v>
      </c>
      <c r="B22" s="33">
        <f>+'3. Competitividad'!AB22</f>
        <v>0</v>
      </c>
      <c r="C22" s="33">
        <f>+'3. Atractividad'!AB22</f>
        <v>0</v>
      </c>
      <c r="D22" s="96">
        <f>+'5. Variables (datos)'!N22</f>
        <v>0</v>
      </c>
    </row>
    <row r="24" spans="1:4">
      <c r="A24" s="15"/>
    </row>
  </sheetData>
  <dataConsolidate/>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27"/>
  <sheetViews>
    <sheetView showGridLines="0" topLeftCell="K1" zoomScale="85" zoomScaleNormal="85" workbookViewId="0">
      <selection activeCell="AB4" sqref="AB4"/>
    </sheetView>
  </sheetViews>
  <sheetFormatPr defaultColWidth="11.42578125" defaultRowHeight="12"/>
  <cols>
    <col min="1" max="1" width="25.85546875" style="1" customWidth="1"/>
    <col min="2" max="9" width="10.42578125" style="1" customWidth="1"/>
    <col min="10" max="10" width="11.42578125" style="1"/>
    <col min="11" max="11" width="11.42578125" style="1" customWidth="1"/>
    <col min="12" max="21" width="11.42578125" style="1"/>
    <col min="22" max="23" width="11.42578125" style="1" customWidth="1"/>
    <col min="24" max="25" width="11.42578125" style="1"/>
    <col min="26" max="26" width="17.140625" style="1" customWidth="1"/>
    <col min="27" max="27" width="11.42578125" style="1" customWidth="1"/>
    <col min="28" max="28" width="11.42578125" style="1"/>
    <col min="29" max="29" width="15.5703125" style="1" customWidth="1"/>
    <col min="30" max="16384" width="11.42578125" style="1"/>
  </cols>
  <sheetData>
    <row r="1" spans="1:29" s="5" customFormat="1" ht="15" customHeight="1">
      <c r="A1" s="31" t="s">
        <v>57</v>
      </c>
      <c r="B1" s="141" t="s">
        <v>21</v>
      </c>
      <c r="C1" s="141"/>
      <c r="D1" s="141"/>
      <c r="E1" s="142" t="s">
        <v>22</v>
      </c>
      <c r="F1" s="142"/>
      <c r="G1" s="142"/>
      <c r="H1" s="142"/>
      <c r="I1" s="142"/>
      <c r="J1" s="142"/>
      <c r="K1" s="142"/>
      <c r="L1" s="143" t="s">
        <v>60</v>
      </c>
      <c r="M1" s="143"/>
      <c r="N1" s="143"/>
      <c r="O1" s="143"/>
      <c r="P1" s="143"/>
      <c r="Q1" s="143"/>
      <c r="R1" s="143"/>
      <c r="S1" s="108"/>
      <c r="T1" s="144" t="s">
        <v>61</v>
      </c>
      <c r="U1" s="144"/>
      <c r="V1" s="144"/>
      <c r="W1" s="144"/>
      <c r="X1" s="145" t="s">
        <v>25</v>
      </c>
      <c r="Y1" s="145"/>
      <c r="Z1" s="145"/>
      <c r="AA1" s="145"/>
    </row>
    <row r="2" spans="1:29" s="13" customFormat="1" ht="15">
      <c r="A2" s="17"/>
      <c r="B2" s="26">
        <v>1</v>
      </c>
      <c r="C2" s="26">
        <v>3</v>
      </c>
      <c r="D2" s="26">
        <v>4</v>
      </c>
      <c r="E2" s="26">
        <v>5</v>
      </c>
      <c r="F2" s="26">
        <v>6</v>
      </c>
      <c r="G2" s="26">
        <v>7</v>
      </c>
      <c r="H2" s="26">
        <v>8</v>
      </c>
      <c r="I2" s="26">
        <v>9</v>
      </c>
      <c r="J2" s="26">
        <v>10</v>
      </c>
      <c r="K2" s="26">
        <v>11</v>
      </c>
      <c r="L2" s="26">
        <v>12</v>
      </c>
      <c r="M2" s="26">
        <v>13</v>
      </c>
      <c r="N2" s="26">
        <v>14</v>
      </c>
      <c r="O2" s="26">
        <v>15</v>
      </c>
      <c r="P2" s="26">
        <v>16</v>
      </c>
      <c r="Q2" s="26">
        <v>17</v>
      </c>
      <c r="R2" s="26">
        <v>18</v>
      </c>
      <c r="S2" s="26"/>
      <c r="T2" s="26">
        <v>19</v>
      </c>
      <c r="U2" s="26">
        <v>20</v>
      </c>
      <c r="V2" s="26">
        <v>21</v>
      </c>
      <c r="W2" s="26">
        <v>22</v>
      </c>
      <c r="X2" s="26">
        <v>23</v>
      </c>
      <c r="Y2" s="26">
        <v>24</v>
      </c>
      <c r="Z2" s="26">
        <v>25</v>
      </c>
      <c r="AA2" s="26">
        <v>26</v>
      </c>
    </row>
    <row r="3" spans="1:29" ht="69" customHeight="1">
      <c r="A3" s="6" t="s">
        <v>23</v>
      </c>
      <c r="B3" s="106" t="str">
        <f>+'5. Variables (datos)'!B3</f>
        <v>PIB billones $US (2015 est)</v>
      </c>
      <c r="C3" s="106" t="str">
        <f>+'5. Variables (datos)'!C3</f>
        <v>Sueldo medio mensual, luego de impuestos y gastos ($US PPP)</v>
      </c>
      <c r="D3" s="106" t="str">
        <f>+'5. Variables (datos)'!D3</f>
        <v>Desempleo 2015 est. (en sentido inverso)</v>
      </c>
      <c r="E3" s="106" t="str">
        <f>+'5. Variables (datos)'!E3</f>
        <v>Gasto País por turismo 2014 (US$ million)</v>
      </c>
      <c r="F3" s="106" t="str">
        <f>+'5. Variables (datos)'!F3</f>
        <v>CAGR Gasto en turismo (2009-14)</v>
      </c>
      <c r="G3" s="106" t="str">
        <f>+'5. Variables (datos)'!G3</f>
        <v>Viajes país 2014 ('000)</v>
      </c>
      <c r="H3" s="106" t="str">
        <f>+'5. Variables (datos)'!H3</f>
        <v>CAGR viajes por país 2009-2014</v>
      </c>
      <c r="I3" s="106" t="str">
        <f>+'5. Variables (datos)'!I3</f>
        <v>Días de vacaciones al año (2014)</v>
      </c>
      <c r="J3" s="85" t="str">
        <f>+'5. Variables (datos)'!J3</f>
        <v>Ratio CAGR Gasto en Turismo en Quito / Gasto en Turismo</v>
      </c>
      <c r="K3" s="85" t="str">
        <f>+'5. Variables (datos)'!K3</f>
        <v>Variable n</v>
      </c>
      <c r="L3" s="29" t="str">
        <f>+'5. Variables (datos)'!L3</f>
        <v>Llegadas a Quito (acum 2010-15)</v>
      </c>
      <c r="M3" s="29" t="str">
        <f>+'5. Variables (datos)'!M3</f>
        <v>CAGR llegadas a Quito (2010-2015)</v>
      </c>
      <c r="N3" s="29" t="str">
        <f>+'5. Variables (datos)'!N3</f>
        <v>Gasto promedio de viaje en Quito  (US$)</v>
      </c>
      <c r="O3" s="29" t="str">
        <f>+'5. Variables (datos)'!O3</f>
        <v xml:space="preserve">CAGR gasto promedio en Quito (2010-15) </v>
      </c>
      <c r="P3" s="29" t="str">
        <f>+'5. Variables (datos)'!P3</f>
        <v>Duración de Viaje en Ecuador (días) -  Agosto 2015</v>
      </c>
      <c r="Q3" s="106" t="str">
        <f>+'5. Variables (datos)'!Q3</f>
        <v>Estacionalidad Gini 2015 (sentido inverso)</v>
      </c>
      <c r="R3" s="29" t="str">
        <f>+'5. Variables (datos)'!R3</f>
        <v>Market share de Quito (%) (Bogota, SJCR, Lima, La Paz, Mexico)</v>
      </c>
      <c r="S3" s="29" t="str">
        <f>+'5. Variables (datos)'!S3</f>
        <v>Motivo de viaje a Quito Agosto 2015. Valor ponderado del 1 al 5</v>
      </c>
      <c r="T3" s="30" t="str">
        <f>+'5. Variables (datos)'!T3</f>
        <v>Conectividad con Quito</v>
      </c>
      <c r="U3" s="30" t="str">
        <f>+'5. Variables (datos)'!U3</f>
        <v>Tiempo de viaje de la capital hasta Quito en horas (sentido inverso)</v>
      </c>
      <c r="V3" s="30" t="str">
        <f>+'5. Variables (datos)'!V3</f>
        <v>Variable n</v>
      </c>
      <c r="W3" s="30" t="str">
        <f>+'5. Variables (datos)'!W3</f>
        <v>Variable n</v>
      </c>
      <c r="X3" s="34" t="str">
        <f>+'5. Variables (datos)'!X3</f>
        <v>Llegadas a Quito 2015</v>
      </c>
      <c r="Y3" s="34" t="str">
        <f>+'5. Variables (datos)'!Y3</f>
        <v>Interés virtual (Num. Sesiones / Pág. Visitadas por sesión)</v>
      </c>
      <c r="Z3" s="34" t="str">
        <f>+'5. Variables (datos)'!Z3</f>
        <v>Llegadas a Sudamérica (outbound trips 2014)</v>
      </c>
      <c r="AA3" s="34" t="str">
        <f>+'5. Variables (datos)'!AA3</f>
        <v>Variable n</v>
      </c>
      <c r="AB3" s="88" t="s">
        <v>59</v>
      </c>
      <c r="AC3" s="84" t="s">
        <v>50</v>
      </c>
    </row>
    <row r="4" spans="1:29" s="77" customFormat="1">
      <c r="A4" s="92" t="s">
        <v>18</v>
      </c>
      <c r="B4" s="91">
        <v>0.1</v>
      </c>
      <c r="C4" s="91">
        <v>0.1</v>
      </c>
      <c r="D4" s="91">
        <v>0.1</v>
      </c>
      <c r="E4" s="91">
        <v>0.1</v>
      </c>
      <c r="F4" s="91">
        <v>0.1</v>
      </c>
      <c r="G4" s="91">
        <v>0.1</v>
      </c>
      <c r="H4" s="91">
        <v>0.1</v>
      </c>
      <c r="I4" s="91">
        <v>0.15</v>
      </c>
      <c r="J4" s="91"/>
      <c r="K4" s="91"/>
      <c r="L4" s="91"/>
      <c r="M4" s="91"/>
      <c r="N4" s="91"/>
      <c r="O4" s="91"/>
      <c r="P4" s="91"/>
      <c r="Q4" s="91">
        <v>0.15</v>
      </c>
      <c r="R4" s="91"/>
      <c r="S4" s="91"/>
      <c r="T4" s="91"/>
      <c r="U4" s="91"/>
      <c r="V4" s="91"/>
      <c r="W4" s="91"/>
      <c r="X4" s="91"/>
      <c r="Y4" s="91"/>
      <c r="Z4" s="91"/>
      <c r="AA4" s="91"/>
      <c r="AB4" s="93">
        <f>+SUM(B4:AA4)</f>
        <v>1</v>
      </c>
      <c r="AC4" s="90"/>
    </row>
    <row r="5" spans="1:29" s="9" customFormat="1">
      <c r="A5" s="70" t="str">
        <f>+'5. Variables (datos)'!A5</f>
        <v>Argentina</v>
      </c>
      <c r="B5" s="122">
        <f>+'4. Variables (base-100)'!B5*'3. Atractividad'!$B$4</f>
        <v>1.3549126995272198</v>
      </c>
      <c r="C5" s="122">
        <f>+'4. Variables (base-100)'!C5*'3. Atractividad'!$C$4</f>
        <v>2.7038626609442065</v>
      </c>
      <c r="D5" s="122">
        <f>+'4. Variables (base-100)'!D5*'3. Atractividad'!$D$4</f>
        <v>3.0697674418604652</v>
      </c>
      <c r="E5" s="122">
        <f>+'4. Variables (base-100)'!E5*'3. Atractividad'!$E$4</f>
        <v>3.4691698499616952E-2</v>
      </c>
      <c r="F5" s="122">
        <f>+'4. Variables (base-100)'!F5*'3. Atractividad'!$F$4</f>
        <v>10</v>
      </c>
      <c r="G5" s="122">
        <f>+'4. Variables (base-100)'!G5*'3. Atractividad'!$G$4</f>
        <v>0.68106474439684628</v>
      </c>
      <c r="H5" s="122">
        <f>+'4. Variables (base-100)'!H5*'3. Atractividad'!$H$4</f>
        <v>4.5332806480365022</v>
      </c>
      <c r="I5" s="122">
        <f>+'4. Variables (base-100)'!I5*'3. Atractividad'!$I$4</f>
        <v>9.0909090909090917</v>
      </c>
      <c r="J5" s="18">
        <f>+'4. Variables (base-100)'!J5*'3. Atractividad'!$J$4</f>
        <v>0</v>
      </c>
      <c r="K5" s="18" t="e">
        <f>+'4. Variables (base-100)'!K5*'3. Atractividad'!$K$4</f>
        <v>#DIV/0!</v>
      </c>
      <c r="L5" s="122">
        <f>+'4. Variables (base-100)'!L5*'3. Atractividad'!$L$4</f>
        <v>0</v>
      </c>
      <c r="M5" s="18">
        <f>+'4. Variables (base-100)'!M5*'3. Atractividad'!$M$4</f>
        <v>0</v>
      </c>
      <c r="N5" s="122">
        <f>+'4. Variables (base-100)'!N5*'3. Atractividad'!$N$4</f>
        <v>0</v>
      </c>
      <c r="O5" s="122">
        <f>+'4. Variables (base-100)'!O5*'3. Atractividad'!$O$4</f>
        <v>0</v>
      </c>
      <c r="P5" s="18">
        <f>+'4. Variables (base-100)'!P5*'3. Atractividad'!$P$4</f>
        <v>0</v>
      </c>
      <c r="Q5" s="122">
        <f>+'4. Variables (base-100)'!Q5*'3. Atractividad'!$Q$4</f>
        <v>15</v>
      </c>
      <c r="R5" s="18">
        <f>+'4. Variables (base-100)'!R5*'3. Atractividad'!$R$4</f>
        <v>0</v>
      </c>
      <c r="S5" s="18">
        <f>+'4. Variables (base-100)'!S5*'3. Atractividad'!$S$4</f>
        <v>0</v>
      </c>
      <c r="T5" s="18">
        <f>+'4. Variables (base-100)'!T5*'3. Atractividad'!$T$4</f>
        <v>0</v>
      </c>
      <c r="U5" s="18">
        <f>+'4. Variables (base-100)'!U5*'3. Atractividad'!$U$4</f>
        <v>0</v>
      </c>
      <c r="V5" s="18" t="e">
        <f>+'4. Variables (base-100)'!V5*'3. Atractividad'!$V$4</f>
        <v>#DIV/0!</v>
      </c>
      <c r="W5" s="18" t="e">
        <f>+'4. Variables (base-100)'!W5*'3. Atractividad'!$W$4</f>
        <v>#DIV/0!</v>
      </c>
      <c r="X5" s="18">
        <f>+'4. Variables (base-100)'!X5*'3. Atractividad'!$X$4</f>
        <v>0</v>
      </c>
      <c r="Y5" s="18">
        <f>+'4. Variables (base-100)'!Y5*'3. Atractividad'!$Y$4</f>
        <v>0</v>
      </c>
      <c r="Z5" s="18">
        <f>+'4. Variables (base-100)'!Z5*'3. Atractividad'!$Z$4</f>
        <v>0</v>
      </c>
      <c r="AA5" s="18" t="e">
        <f>+'4. Variables (base-100)'!AA5*'3. Atractividad'!$AA$4</f>
        <v>#DIV/0!</v>
      </c>
      <c r="AB5" s="89">
        <f>+SUMIF(B5:AA5,"&gt;0")</f>
        <v>46.468488984173945</v>
      </c>
      <c r="AC5" s="19">
        <f>+'2. Resumen '!D5</f>
        <v>320</v>
      </c>
    </row>
    <row r="6" spans="1:29" s="9" customFormat="1">
      <c r="A6" s="70" t="str">
        <f>+'5. Variables (datos)'!A6</f>
        <v>Brasil</v>
      </c>
      <c r="B6" s="122">
        <f>+'4. Variables (base-100)'!B6*'3. Atractividad'!$B$4</f>
        <v>6.5079810887983882</v>
      </c>
      <c r="C6" s="122">
        <f>+'4. Variables (base-100)'!C6*'3. Atractividad'!$C$4</f>
        <v>1.6416309012875538</v>
      </c>
      <c r="D6" s="122">
        <f>+'4. Variables (base-100)'!D6*'3. Atractividad'!$D$4</f>
        <v>2.5116279069767447</v>
      </c>
      <c r="E6" s="122">
        <f>+'4. Variables (base-100)'!E6*'3. Atractividad'!$E$4</f>
        <v>6.4265350953994244E-2</v>
      </c>
      <c r="F6" s="122">
        <f>+'4. Variables (base-100)'!F6*'3. Atractividad'!$F$4</f>
        <v>4.4926160341958701</v>
      </c>
      <c r="G6" s="122">
        <f>+'4. Variables (base-100)'!G6*'3. Atractividad'!$G$4</f>
        <v>0.7606994011028998</v>
      </c>
      <c r="H6" s="122">
        <f>+'4. Variables (base-100)'!H6*'3. Atractividad'!$H$4</f>
        <v>7.7760683656799987</v>
      </c>
      <c r="I6" s="122">
        <f>+'4. Variables (base-100)'!I6*'3. Atractividad'!$I$4</f>
        <v>15</v>
      </c>
      <c r="J6" s="18">
        <f>+'4. Variables (base-100)'!J6*'3. Atractividad'!$J$4</f>
        <v>0</v>
      </c>
      <c r="K6" s="18" t="e">
        <f>+'4. Variables (base-100)'!K6*'3. Atractividad'!$K$4</f>
        <v>#DIV/0!</v>
      </c>
      <c r="L6" s="122">
        <f>+'4. Variables (base-100)'!L6*'3. Atractividad'!$L$4</f>
        <v>0</v>
      </c>
      <c r="M6" s="18">
        <f>+'4. Variables (base-100)'!M6*'3. Atractividad'!$M$4</f>
        <v>0</v>
      </c>
      <c r="N6" s="122">
        <f>+'4. Variables (base-100)'!N6*'3. Atractividad'!$N$4</f>
        <v>0</v>
      </c>
      <c r="O6" s="122">
        <f>+'4. Variables (base-100)'!O6*'3. Atractividad'!$O$4</f>
        <v>0</v>
      </c>
      <c r="P6" s="18">
        <f>+'4. Variables (base-100)'!P6*'3. Atractividad'!$P$4</f>
        <v>0</v>
      </c>
      <c r="Q6" s="122">
        <f>+'4. Variables (base-100)'!Q6*'3. Atractividad'!$Q$4</f>
        <v>5.2809828183715721</v>
      </c>
      <c r="R6" s="18">
        <f>+'4. Variables (base-100)'!R6*'3. Atractividad'!$R$4</f>
        <v>0</v>
      </c>
      <c r="S6" s="18">
        <f>+'4. Variables (base-100)'!S6*'3. Atractividad'!$S$4</f>
        <v>0</v>
      </c>
      <c r="T6" s="18">
        <f>+'4. Variables (base-100)'!T6*'3. Atractividad'!$T$4</f>
        <v>0</v>
      </c>
      <c r="U6" s="18">
        <f>+'4. Variables (base-100)'!U6*'3. Atractividad'!$U$4</f>
        <v>0</v>
      </c>
      <c r="V6" s="18" t="e">
        <f>+'4. Variables (base-100)'!V6*'3. Atractividad'!$V$4</f>
        <v>#DIV/0!</v>
      </c>
      <c r="W6" s="18" t="e">
        <f>+'4. Variables (base-100)'!W6*'3. Atractividad'!$W$4</f>
        <v>#DIV/0!</v>
      </c>
      <c r="X6" s="18">
        <f>+'4. Variables (base-100)'!X6*'3. Atractividad'!$X$4</f>
        <v>0</v>
      </c>
      <c r="Y6" s="18">
        <f>+'4. Variables (base-100)'!Y6*'3. Atractividad'!$Y$4</f>
        <v>0</v>
      </c>
      <c r="Z6" s="18">
        <f>+'4. Variables (base-100)'!Z6*'3. Atractividad'!$Z$4</f>
        <v>0</v>
      </c>
      <c r="AA6" s="18" t="e">
        <f>+'4. Variables (base-100)'!AA6*'3. Atractividad'!$AA$4</f>
        <v>#DIV/0!</v>
      </c>
      <c r="AB6" s="89">
        <f t="shared" ref="AB6:AB22" si="0">+SUMIF(B6:AA6,"&gt;0")</f>
        <v>44.035871867367021</v>
      </c>
      <c r="AC6" s="19">
        <f>+'2. Resumen '!D6</f>
        <v>447</v>
      </c>
    </row>
    <row r="7" spans="1:29" s="9" customFormat="1">
      <c r="A7" s="70" t="str">
        <f>+'5. Variables (datos)'!A7</f>
        <v>Perú</v>
      </c>
      <c r="B7" s="122">
        <f>+'4. Variables (base-100)'!B7*'3. Atractividad'!$B$4</f>
        <v>0</v>
      </c>
      <c r="C7" s="122">
        <f>+'4. Variables (base-100)'!C7*'3. Atractividad'!$C$4</f>
        <v>0</v>
      </c>
      <c r="D7" s="122">
        <f>+'4. Variables (base-100)'!D7*'3. Atractividad'!$D$4</f>
        <v>2.3720930232558142</v>
      </c>
      <c r="E7" s="122">
        <f>+'4. Variables (base-100)'!E7*'3. Atractividad'!$E$4</f>
        <v>0</v>
      </c>
      <c r="F7" s="122">
        <f>+'4. Variables (base-100)'!F7*'3. Atractividad'!$F$4</f>
        <v>4.522281475504375</v>
      </c>
      <c r="G7" s="122">
        <f>+'4. Variables (base-100)'!G7*'3. Atractividad'!$G$4</f>
        <v>0</v>
      </c>
      <c r="H7" s="122">
        <f>+'4. Variables (base-100)'!H7*'3. Atractividad'!$H$4</f>
        <v>3.3906674673268089</v>
      </c>
      <c r="I7" s="122">
        <f>+'4. Variables (base-100)'!I7*'3. Atractividad'!$I$4</f>
        <v>14.545454545454545</v>
      </c>
      <c r="J7" s="18">
        <f>+'4. Variables (base-100)'!J7*'3. Atractividad'!$J$4</f>
        <v>0</v>
      </c>
      <c r="K7" s="18" t="e">
        <f>+'4. Variables (base-100)'!K7*'3. Atractividad'!$K$4</f>
        <v>#DIV/0!</v>
      </c>
      <c r="L7" s="122">
        <f>+'4. Variables (base-100)'!L7*'3. Atractividad'!$L$4</f>
        <v>0</v>
      </c>
      <c r="M7" s="18">
        <f>+'4. Variables (base-100)'!M7*'3. Atractividad'!$M$4</f>
        <v>0</v>
      </c>
      <c r="N7" s="122">
        <f>+'4. Variables (base-100)'!N7*'3. Atractividad'!$N$4</f>
        <v>0</v>
      </c>
      <c r="O7" s="122">
        <f>+'4. Variables (base-100)'!O7*'3. Atractividad'!$O$4</f>
        <v>0</v>
      </c>
      <c r="P7" s="18">
        <f>+'4. Variables (base-100)'!P7*'3. Atractividad'!$P$4</f>
        <v>0</v>
      </c>
      <c r="Q7" s="122">
        <f>+'4. Variables (base-100)'!Q7*'3. Atractividad'!$Q$4</f>
        <v>4.4285513236854213</v>
      </c>
      <c r="R7" s="18">
        <f>+'4. Variables (base-100)'!R7*'3. Atractividad'!$R$4</f>
        <v>0</v>
      </c>
      <c r="S7" s="18">
        <f>+'4. Variables (base-100)'!S7*'3. Atractividad'!$S$4</f>
        <v>0</v>
      </c>
      <c r="T7" s="18">
        <f>+'4. Variables (base-100)'!T7*'3. Atractividad'!$T$4</f>
        <v>0</v>
      </c>
      <c r="U7" s="18">
        <f>+'4. Variables (base-100)'!U7*'3. Atractividad'!$U$4</f>
        <v>0</v>
      </c>
      <c r="V7" s="18" t="e">
        <f>+'4. Variables (base-100)'!V7*'3. Atractividad'!$V$4</f>
        <v>#DIV/0!</v>
      </c>
      <c r="W7" s="18" t="e">
        <f>+'4. Variables (base-100)'!W7*'3. Atractividad'!$W$4</f>
        <v>#DIV/0!</v>
      </c>
      <c r="X7" s="18">
        <f>+'4. Variables (base-100)'!X7*'3. Atractividad'!$X$4</f>
        <v>0</v>
      </c>
      <c r="Y7" s="18">
        <f>+'4. Variables (base-100)'!Y7*'3. Atractividad'!$Y$4</f>
        <v>0</v>
      </c>
      <c r="Z7" s="18">
        <f>+'4. Variables (base-100)'!Z7*'3. Atractividad'!$Z$4</f>
        <v>0</v>
      </c>
      <c r="AA7" s="18" t="e">
        <f>+'4. Variables (base-100)'!AA7*'3. Atractividad'!$AA$4</f>
        <v>#DIV/0!</v>
      </c>
      <c r="AB7" s="89">
        <f t="shared" si="0"/>
        <v>29.259047835226966</v>
      </c>
      <c r="AC7" s="19">
        <f>+'2. Resumen '!D7</f>
        <v>382</v>
      </c>
    </row>
    <row r="8" spans="1:29" s="16" customFormat="1">
      <c r="A8" s="70" t="str">
        <f>+'5. Variables (datos)'!A8</f>
        <v>Colombia</v>
      </c>
      <c r="B8" s="122">
        <f>+'4. Variables (base-100)'!B8*'3. Atractividad'!$B$4</f>
        <v>0.65440247156298281</v>
      </c>
      <c r="C8" s="122">
        <f>+'4. Variables (base-100)'!C8*'3. Atractividad'!$C$4</f>
        <v>1.3648068669527897</v>
      </c>
      <c r="D8" s="122">
        <f>+'4. Variables (base-100)'!D8*'3. Atractividad'!$D$4</f>
        <v>3.6744186046511631</v>
      </c>
      <c r="E8" s="122">
        <f>+'4. Variables (base-100)'!E8*'3. Atractividad'!$E$4</f>
        <v>0</v>
      </c>
      <c r="F8" s="122">
        <f>+'4. Variables (base-100)'!F8*'3. Atractividad'!$F$4</f>
        <v>4.0996607368891738</v>
      </c>
      <c r="G8" s="122">
        <f>+'4. Variables (base-100)'!G8*'3. Atractividad'!$G$4</f>
        <v>0.15879978401647799</v>
      </c>
      <c r="H8" s="122">
        <f>+'4. Variables (base-100)'!H8*'3. Atractividad'!$H$4</f>
        <v>7.312886636387443</v>
      </c>
      <c r="I8" s="122">
        <f>+'4. Variables (base-100)'!I8*'3. Atractividad'!$I$4</f>
        <v>9.9999999999999982</v>
      </c>
      <c r="J8" s="18">
        <f>+'4. Variables (base-100)'!J8*'3. Atractividad'!$J$4</f>
        <v>0</v>
      </c>
      <c r="K8" s="18" t="e">
        <f>+'4. Variables (base-100)'!K8*'3. Atractividad'!$K$4</f>
        <v>#DIV/0!</v>
      </c>
      <c r="L8" s="122">
        <f>+'4. Variables (base-100)'!L8*'3. Atractividad'!$L$4</f>
        <v>0</v>
      </c>
      <c r="M8" s="18">
        <f>+'4. Variables (base-100)'!M8*'3. Atractividad'!$M$4</f>
        <v>0</v>
      </c>
      <c r="N8" s="122">
        <f>+'4. Variables (base-100)'!N8*'3. Atractividad'!$N$4</f>
        <v>0</v>
      </c>
      <c r="O8" s="122">
        <f>+'4. Variables (base-100)'!O8*'3. Atractividad'!$O$4</f>
        <v>0</v>
      </c>
      <c r="P8" s="18">
        <f>+'4. Variables (base-100)'!P8*'3. Atractividad'!$P$4</f>
        <v>0</v>
      </c>
      <c r="Q8" s="122">
        <f>+'4. Variables (base-100)'!Q8*'3. Atractividad'!$Q$4</f>
        <v>8.827568272555455</v>
      </c>
      <c r="R8" s="18">
        <f>+'4. Variables (base-100)'!R8*'3. Atractividad'!$R$4</f>
        <v>0</v>
      </c>
      <c r="S8" s="18">
        <f>+'4. Variables (base-100)'!S8*'3. Atractividad'!$S$4</f>
        <v>0</v>
      </c>
      <c r="T8" s="18">
        <f>+'4. Variables (base-100)'!T8*'3. Atractividad'!$T$4</f>
        <v>0</v>
      </c>
      <c r="U8" s="18">
        <f>+'4. Variables (base-100)'!U8*'3. Atractividad'!$U$4</f>
        <v>0</v>
      </c>
      <c r="V8" s="18" t="e">
        <f>+'4. Variables (base-100)'!V8*'3. Atractividad'!$V$4</f>
        <v>#DIV/0!</v>
      </c>
      <c r="W8" s="18" t="e">
        <f>+'4. Variables (base-100)'!W8*'3. Atractividad'!$W$4</f>
        <v>#DIV/0!</v>
      </c>
      <c r="X8" s="18">
        <f>+'4. Variables (base-100)'!X8*'3. Atractividad'!$X$4</f>
        <v>0</v>
      </c>
      <c r="Y8" s="18">
        <f>+'4. Variables (base-100)'!Y8*'3. Atractividad'!$Y$4</f>
        <v>0</v>
      </c>
      <c r="Z8" s="18">
        <f>+'4. Variables (base-100)'!Z8*'3. Atractividad'!$Z$4</f>
        <v>0</v>
      </c>
      <c r="AA8" s="18" t="e">
        <f>+'4. Variables (base-100)'!AA8*'3. Atractividad'!$AA$4</f>
        <v>#DIV/0!</v>
      </c>
      <c r="AB8" s="89">
        <f t="shared" si="0"/>
        <v>36.092543373015481</v>
      </c>
      <c r="AC8" s="19">
        <f>+'2. Resumen '!D8</f>
        <v>465</v>
      </c>
    </row>
    <row r="9" spans="1:29" s="16" customFormat="1">
      <c r="A9" s="70" t="str">
        <f>+'5. Variables (datos)'!A9</f>
        <v>Alemania</v>
      </c>
      <c r="B9" s="122">
        <f>+'4. Variables (base-100)'!B9*'3. Atractividad'!$B$4</f>
        <v>8.0901558769835678</v>
      </c>
      <c r="C9" s="122">
        <f>+'4. Variables (base-100)'!C9*'3. Atractividad'!$C$4</f>
        <v>7.8927038626609445</v>
      </c>
      <c r="D9" s="122">
        <f>+'4. Variables (base-100)'!D9*'3. Atractividad'!$D$4</f>
        <v>1.7674418604651163</v>
      </c>
      <c r="E9" s="122">
        <f>+'4. Variables (base-100)'!E9*'3. Atractividad'!$E$4</f>
        <v>1.3322571554305671</v>
      </c>
      <c r="F9" s="122">
        <f>+'4. Variables (base-100)'!F9*'3. Atractividad'!$F$4</f>
        <v>1.4089600597009764</v>
      </c>
      <c r="G9" s="122">
        <f>+'4. Variables (base-100)'!G9*'3. Atractividad'!$G$4</f>
        <v>10</v>
      </c>
      <c r="H9" s="122">
        <f>+'4. Variables (base-100)'!H9*'3. Atractividad'!$H$4</f>
        <v>1.416482971219132</v>
      </c>
      <c r="I9" s="122">
        <f>+'4. Variables (base-100)'!I9*'3. Atractividad'!$I$4</f>
        <v>10.454545454545455</v>
      </c>
      <c r="J9" s="18">
        <f>+'4. Variables (base-100)'!J9*'3. Atractividad'!$J$4</f>
        <v>0</v>
      </c>
      <c r="K9" s="18" t="e">
        <f>+'4. Variables (base-100)'!K9*'3. Atractividad'!$K$4</f>
        <v>#DIV/0!</v>
      </c>
      <c r="L9" s="122">
        <f>+'4. Variables (base-100)'!L9*'3. Atractividad'!$L$4</f>
        <v>0</v>
      </c>
      <c r="M9" s="18">
        <f>+'4. Variables (base-100)'!M9*'3. Atractividad'!$M$4</f>
        <v>0</v>
      </c>
      <c r="N9" s="122">
        <f>+'4. Variables (base-100)'!N9*'3. Atractividad'!$N$4</f>
        <v>0</v>
      </c>
      <c r="O9" s="122">
        <f>+'4. Variables (base-100)'!O9*'3. Atractividad'!$O$4</f>
        <v>0</v>
      </c>
      <c r="P9" s="18">
        <f>+'4. Variables (base-100)'!P9*'3. Atractividad'!$P$4</f>
        <v>0</v>
      </c>
      <c r="Q9" s="122">
        <f>+'4. Variables (base-100)'!Q9*'3. Atractividad'!$Q$4</f>
        <v>7.9341187805803584</v>
      </c>
      <c r="R9" s="18">
        <f>+'4. Variables (base-100)'!R9*'3. Atractividad'!$R$4</f>
        <v>0</v>
      </c>
      <c r="S9" s="18">
        <f>+'4. Variables (base-100)'!S9*'3. Atractividad'!$S$4</f>
        <v>0</v>
      </c>
      <c r="T9" s="18">
        <f>+'4. Variables (base-100)'!T9*'3. Atractividad'!$T$4</f>
        <v>0</v>
      </c>
      <c r="U9" s="18">
        <f>+'4. Variables (base-100)'!U9*'3. Atractividad'!$U$4</f>
        <v>0</v>
      </c>
      <c r="V9" s="18" t="e">
        <f>+'4. Variables (base-100)'!V9*'3. Atractividad'!$V$4</f>
        <v>#DIV/0!</v>
      </c>
      <c r="W9" s="18" t="e">
        <f>+'4. Variables (base-100)'!W9*'3. Atractividad'!$W$4</f>
        <v>#DIV/0!</v>
      </c>
      <c r="X9" s="18">
        <f>+'4. Variables (base-100)'!X9*'3. Atractividad'!$X$4</f>
        <v>0</v>
      </c>
      <c r="Y9" s="18">
        <f>+'4. Variables (base-100)'!Y9*'3. Atractividad'!$Y$4</f>
        <v>0</v>
      </c>
      <c r="Z9" s="18">
        <f>+'4. Variables (base-100)'!Z9*'3. Atractividad'!$Z$4</f>
        <v>0</v>
      </c>
      <c r="AA9" s="18" t="e">
        <f>+'4. Variables (base-100)'!AA9*'3. Atractividad'!$AA$4</f>
        <v>#DIV/0!</v>
      </c>
      <c r="AB9" s="89">
        <f t="shared" si="0"/>
        <v>50.29666602158612</v>
      </c>
      <c r="AC9" s="19">
        <f>+'2. Resumen '!D9</f>
        <v>338</v>
      </c>
    </row>
    <row r="10" spans="1:29" s="16" customFormat="1">
      <c r="A10" s="70" t="str">
        <f>+'5. Variables (datos)'!A10</f>
        <v>Francia</v>
      </c>
      <c r="B10" s="122">
        <f>+'4. Variables (base-100)'!B10*'3. Atractividad'!$B$4</f>
        <v>5.2932640546739682</v>
      </c>
      <c r="C10" s="122">
        <f>+'4. Variables (base-100)'!C10*'3. Atractividad'!$C$4</f>
        <v>8.427038626609443</v>
      </c>
      <c r="D10" s="122">
        <f>+'4. Variables (base-100)'!D10*'3. Atractividad'!$D$4</f>
        <v>4.1395348837209305</v>
      </c>
      <c r="E10" s="122">
        <f>+'4. Variables (base-100)'!E10*'3. Atractividad'!$E$4</f>
        <v>1.6866000449363092</v>
      </c>
      <c r="F10" s="122">
        <f>+'4. Variables (base-100)'!F10*'3. Atractividad'!$F$4</f>
        <v>2.6379115859435722</v>
      </c>
      <c r="G10" s="122">
        <f>+'4. Variables (base-100)'!G10*'3. Atractividad'!$G$4</f>
        <v>5.0497021577346928</v>
      </c>
      <c r="H10" s="122">
        <f>+'4. Variables (base-100)'!H10*'3. Atractividad'!$H$4</f>
        <v>1.7367475735434441</v>
      </c>
      <c r="I10" s="122">
        <f>+'4. Variables (base-100)'!I10*'3. Atractividad'!$I$4</f>
        <v>11.818181818181817</v>
      </c>
      <c r="J10" s="18">
        <f>+'4. Variables (base-100)'!J10*'3. Atractividad'!$J$4</f>
        <v>0</v>
      </c>
      <c r="K10" s="18" t="e">
        <f>+'4. Variables (base-100)'!K10*'3. Atractividad'!$K$4</f>
        <v>#DIV/0!</v>
      </c>
      <c r="L10" s="122">
        <f>+'4. Variables (base-100)'!L10*'3. Atractividad'!$L$4</f>
        <v>0</v>
      </c>
      <c r="M10" s="18">
        <f>+'4. Variables (base-100)'!M10*'3. Atractividad'!$M$4</f>
        <v>0</v>
      </c>
      <c r="N10" s="122">
        <f>+'4. Variables (base-100)'!N10*'3. Atractividad'!$N$4</f>
        <v>0</v>
      </c>
      <c r="O10" s="122">
        <f>+'4. Variables (base-100)'!O10*'3. Atractividad'!$O$4</f>
        <v>0</v>
      </c>
      <c r="P10" s="18">
        <f>+'4. Variables (base-100)'!P10*'3. Atractividad'!$P$4</f>
        <v>0</v>
      </c>
      <c r="Q10" s="122">
        <f>+'4. Variables (base-100)'!Q10*'3. Atractividad'!$Q$4</f>
        <v>9.0525583661218771</v>
      </c>
      <c r="R10" s="18">
        <f>+'4. Variables (base-100)'!R10*'3. Atractividad'!$R$4</f>
        <v>0</v>
      </c>
      <c r="S10" s="18">
        <f>+'4. Variables (base-100)'!S10*'3. Atractividad'!$S$4</f>
        <v>0</v>
      </c>
      <c r="T10" s="18">
        <f>+'4. Variables (base-100)'!T10*'3. Atractividad'!$T$4</f>
        <v>0</v>
      </c>
      <c r="U10" s="18">
        <f>+'4. Variables (base-100)'!U10*'3. Atractividad'!$U$4</f>
        <v>0</v>
      </c>
      <c r="V10" s="18" t="e">
        <f>+'4. Variables (base-100)'!V10*'3. Atractividad'!$V$4</f>
        <v>#DIV/0!</v>
      </c>
      <c r="W10" s="18" t="e">
        <f>+'4. Variables (base-100)'!W10*'3. Atractividad'!$W$4</f>
        <v>#DIV/0!</v>
      </c>
      <c r="X10" s="18">
        <f>+'4. Variables (base-100)'!X10*'3. Atractividad'!$X$4</f>
        <v>0</v>
      </c>
      <c r="Y10" s="18">
        <f>+'4. Variables (base-100)'!Y10*'3. Atractividad'!$Y$4</f>
        <v>0</v>
      </c>
      <c r="Z10" s="18">
        <f>+'4. Variables (base-100)'!Z10*'3. Atractividad'!$Z$4</f>
        <v>0</v>
      </c>
      <c r="AA10" s="18" t="e">
        <f>+'4. Variables (base-100)'!AA10*'3. Atractividad'!$AA$4</f>
        <v>#DIV/0!</v>
      </c>
      <c r="AB10" s="89">
        <f t="shared" si="0"/>
        <v>49.841539111466055</v>
      </c>
      <c r="AC10" s="19">
        <f>+'2. Resumen '!D10</f>
        <v>603</v>
      </c>
    </row>
    <row r="11" spans="1:29" s="16" customFormat="1">
      <c r="A11" s="70" t="str">
        <f>+'5. Variables (datos)'!A11</f>
        <v>España</v>
      </c>
      <c r="B11" s="122">
        <f>+'4. Variables (base-100)'!B11*'3. Atractividad'!$B$4</f>
        <v>2.9270233581425824</v>
      </c>
      <c r="C11" s="122">
        <f>+'4. Variables (base-100)'!C11*'3. Atractividad'!$C$4</f>
        <v>6.7081545064377694</v>
      </c>
      <c r="D11" s="122">
        <f>+'4. Variables (base-100)'!D11*'3. Atractividad'!$D$4</f>
        <v>10</v>
      </c>
      <c r="E11" s="122">
        <f>+'4. Variables (base-100)'!E11*'3. Atractividad'!$E$4</f>
        <v>1.0353652574241867</v>
      </c>
      <c r="F11" s="122">
        <f>+'4. Variables (base-100)'!F11*'3. Atractividad'!$F$4</f>
        <v>5.0946166267088486</v>
      </c>
      <c r="G11" s="122">
        <f>+'4. Variables (base-100)'!G11*'3. Atractividad'!$G$4</f>
        <v>2.0883308353545753</v>
      </c>
      <c r="H11" s="122">
        <f>+'4. Variables (base-100)'!H11*'3. Atractividad'!$H$4</f>
        <v>0.33919094359126817</v>
      </c>
      <c r="I11" s="122">
        <f>+'4. Variables (base-100)'!I11*'3. Atractividad'!$I$4</f>
        <v>12.727272727272727</v>
      </c>
      <c r="J11" s="18">
        <f>+'4. Variables (base-100)'!J11*'3. Atractividad'!$J$4</f>
        <v>0</v>
      </c>
      <c r="K11" s="18" t="e">
        <f>+'4. Variables (base-100)'!K11*'3. Atractividad'!$K$4</f>
        <v>#DIV/0!</v>
      </c>
      <c r="L11" s="122">
        <f>+'4. Variables (base-100)'!L11*'3. Atractividad'!$L$4</f>
        <v>0</v>
      </c>
      <c r="M11" s="18">
        <f>+'4. Variables (base-100)'!M11*'3. Atractividad'!$M$4</f>
        <v>0</v>
      </c>
      <c r="N11" s="122">
        <f>+'4. Variables (base-100)'!N11*'3. Atractividad'!$N$4</f>
        <v>0</v>
      </c>
      <c r="O11" s="122">
        <f>+'4. Variables (base-100)'!O11*'3. Atractividad'!$O$4</f>
        <v>0</v>
      </c>
      <c r="P11" s="18">
        <f>+'4. Variables (base-100)'!P11*'3. Atractividad'!$P$4</f>
        <v>0</v>
      </c>
      <c r="Q11" s="122">
        <f>+'4. Variables (base-100)'!Q11*'3. Atractividad'!$Q$4</f>
        <v>3.9695622766218066</v>
      </c>
      <c r="R11" s="18">
        <f>+'4. Variables (base-100)'!R11*'3. Atractividad'!$R$4</f>
        <v>0</v>
      </c>
      <c r="S11" s="18">
        <f>+'4. Variables (base-100)'!S11*'3. Atractividad'!$S$4</f>
        <v>0</v>
      </c>
      <c r="T11" s="18">
        <f>+'4. Variables (base-100)'!T11*'3. Atractividad'!$T$4</f>
        <v>0</v>
      </c>
      <c r="U11" s="18">
        <f>+'4. Variables (base-100)'!U11*'3. Atractividad'!$U$4</f>
        <v>0</v>
      </c>
      <c r="V11" s="18" t="e">
        <f>+'4. Variables (base-100)'!V11*'3. Atractividad'!$V$4</f>
        <v>#DIV/0!</v>
      </c>
      <c r="W11" s="18" t="e">
        <f>+'4. Variables (base-100)'!W11*'3. Atractividad'!$W$4</f>
        <v>#DIV/0!</v>
      </c>
      <c r="X11" s="18">
        <f>+'4. Variables (base-100)'!X11*'3. Atractividad'!$X$4</f>
        <v>0</v>
      </c>
      <c r="Y11" s="18">
        <f>+'4. Variables (base-100)'!Y11*'3. Atractividad'!$Y$4</f>
        <v>0</v>
      </c>
      <c r="Z11" s="18">
        <f>+'4. Variables (base-100)'!Z11*'3. Atractividad'!$Z$4</f>
        <v>0</v>
      </c>
      <c r="AA11" s="18" t="e">
        <f>+'4. Variables (base-100)'!AA11*'3. Atractividad'!$AA$4</f>
        <v>#DIV/0!</v>
      </c>
      <c r="AB11" s="89">
        <f t="shared" si="0"/>
        <v>44.889516531553767</v>
      </c>
      <c r="AC11" s="19">
        <f>+'2. Resumen '!D11</f>
        <v>662</v>
      </c>
    </row>
    <row r="12" spans="1:29" s="16" customFormat="1">
      <c r="A12" s="70" t="str">
        <f>+'5. Variables (datos)'!A12</f>
        <v>Italia</v>
      </c>
      <c r="B12" s="122">
        <f>+'4. Variables (base-100)'!B12*'3. Atractividad'!$B$4</f>
        <v>4.1862098019941021</v>
      </c>
      <c r="C12" s="122">
        <f>+'4. Variables (base-100)'!C12*'3. Atractividad'!$C$4</f>
        <v>7.0075107296137347</v>
      </c>
      <c r="D12" s="122">
        <f>+'4. Variables (base-100)'!D12*'3. Atractividad'!$D$4</f>
        <v>5.2093023255813957</v>
      </c>
      <c r="E12" s="122">
        <f>+'4. Variables (base-100)'!E12*'3. Atractividad'!$E$4</f>
        <v>0.83847065703634382</v>
      </c>
      <c r="F12" s="122">
        <f>+'4. Variables (base-100)'!F12*'3. Atractividad'!$F$4</f>
        <v>1.9948179201524234</v>
      </c>
      <c r="G12" s="122">
        <f>+'4. Variables (base-100)'!G12*'3. Atractividad'!$G$4</f>
        <v>2.261809591002828</v>
      </c>
      <c r="H12" s="122">
        <f>+'4. Variables (base-100)'!H12*'3. Atractividad'!$H$4</f>
        <v>0.23793198578999056</v>
      </c>
      <c r="I12" s="122">
        <f>+'4. Variables (base-100)'!I12*'3. Atractividad'!$I$4</f>
        <v>12.272727272727273</v>
      </c>
      <c r="J12" s="18">
        <f>+'4. Variables (base-100)'!J12*'3. Atractividad'!$J$4</f>
        <v>0</v>
      </c>
      <c r="K12" s="18" t="e">
        <f>+'4. Variables (base-100)'!K12*'3. Atractividad'!$K$4</f>
        <v>#DIV/0!</v>
      </c>
      <c r="L12" s="122">
        <f>+'4. Variables (base-100)'!L12*'3. Atractividad'!$L$4</f>
        <v>0</v>
      </c>
      <c r="M12" s="18">
        <f>+'4. Variables (base-100)'!M12*'3. Atractividad'!$M$4</f>
        <v>0</v>
      </c>
      <c r="N12" s="122">
        <f>+'4. Variables (base-100)'!N12*'3. Atractividad'!$N$4</f>
        <v>0</v>
      </c>
      <c r="O12" s="122">
        <f>+'4. Variables (base-100)'!O12*'3. Atractividad'!$O$4</f>
        <v>0</v>
      </c>
      <c r="P12" s="18">
        <f>+'4. Variables (base-100)'!P12*'3. Atractividad'!$P$4</f>
        <v>0</v>
      </c>
      <c r="Q12" s="122">
        <f>+'4. Variables (base-100)'!Q12*'3. Atractividad'!$Q$4</f>
        <v>4.8324288089794685</v>
      </c>
      <c r="R12" s="18">
        <f>+'4. Variables (base-100)'!R12*'3. Atractividad'!$R$4</f>
        <v>0</v>
      </c>
      <c r="S12" s="18">
        <f>+'4. Variables (base-100)'!S12*'3. Atractividad'!$S$4</f>
        <v>0</v>
      </c>
      <c r="T12" s="18">
        <f>+'4. Variables (base-100)'!T12*'3. Atractividad'!$T$4</f>
        <v>0</v>
      </c>
      <c r="U12" s="18">
        <f>+'4. Variables (base-100)'!U12*'3. Atractividad'!$U$4</f>
        <v>0</v>
      </c>
      <c r="V12" s="18" t="e">
        <f>+'4. Variables (base-100)'!V12*'3. Atractividad'!$V$4</f>
        <v>#DIV/0!</v>
      </c>
      <c r="W12" s="18" t="e">
        <f>+'4. Variables (base-100)'!W12*'3. Atractividad'!$W$4</f>
        <v>#DIV/0!</v>
      </c>
      <c r="X12" s="18">
        <f>+'4. Variables (base-100)'!X12*'3. Atractividad'!$X$4</f>
        <v>0</v>
      </c>
      <c r="Y12" s="18">
        <f>+'4. Variables (base-100)'!Y12*'3. Atractividad'!$Y$4</f>
        <v>0</v>
      </c>
      <c r="Z12" s="18">
        <f>+'4. Variables (base-100)'!Z12*'3. Atractividad'!$Z$4</f>
        <v>0</v>
      </c>
      <c r="AA12" s="18" t="e">
        <f>+'4. Variables (base-100)'!AA12*'3. Atractividad'!$AA$4</f>
        <v>#DIV/0!</v>
      </c>
      <c r="AB12" s="89">
        <f t="shared" si="0"/>
        <v>38.841209092877563</v>
      </c>
      <c r="AC12" s="19">
        <f>+'2. Resumen '!D12</f>
        <v>763</v>
      </c>
    </row>
    <row r="13" spans="1:29" s="16" customFormat="1">
      <c r="A13" s="70" t="str">
        <f>+'5. Variables (datos)'!A13</f>
        <v>Benelux</v>
      </c>
      <c r="B13" s="122">
        <f>+'4. Variables (base-100)'!B13*'3. Atractividad'!$B$4</f>
        <v>2.3338950521930442</v>
      </c>
      <c r="C13" s="122">
        <f>+'4. Variables (base-100)'!C13*'3. Atractividad'!$C$4</f>
        <v>10</v>
      </c>
      <c r="D13" s="122">
        <f>+'4. Variables (base-100)'!D13*'3. Atractividad'!$D$4</f>
        <v>3.007751937984497</v>
      </c>
      <c r="E13" s="122">
        <f>+'4. Variables (base-100)'!E13*'3. Atractividad'!$E$4</f>
        <v>0.50158208635562773</v>
      </c>
      <c r="F13" s="122">
        <f>+'4. Variables (base-100)'!F13*'3. Atractividad'!$F$4</f>
        <v>1.6655274946834109</v>
      </c>
      <c r="G13" s="122">
        <f>+'4. Variables (base-100)'!G13*'3. Atractividad'!$G$4</f>
        <v>5.4573772335080886</v>
      </c>
      <c r="H13" s="122">
        <f>+'4. Variables (base-100)'!H13*'3. Atractividad'!$H$4</f>
        <v>0.54422195247416671</v>
      </c>
      <c r="I13" s="122">
        <f>+'4. Variables (base-100)'!I13*'3. Atractividad'!$I$4</f>
        <v>9.6969696969696955</v>
      </c>
      <c r="J13" s="18">
        <f>+'4. Variables (base-100)'!J13*'3. Atractividad'!$J$4</f>
        <v>0</v>
      </c>
      <c r="K13" s="18" t="e">
        <f>+'4. Variables (base-100)'!K13*'3. Atractividad'!$K$4</f>
        <v>#DIV/0!</v>
      </c>
      <c r="L13" s="122">
        <f>+'4. Variables (base-100)'!L13*'3. Atractividad'!$L$4</f>
        <v>0</v>
      </c>
      <c r="M13" s="18">
        <f>+'4. Variables (base-100)'!M13*'3. Atractividad'!$M$4</f>
        <v>0</v>
      </c>
      <c r="N13" s="122">
        <f>+'4. Variables (base-100)'!N13*'3. Atractividad'!$N$4</f>
        <v>0</v>
      </c>
      <c r="O13" s="122">
        <f>+'4. Variables (base-100)'!O13*'3. Atractividad'!$O$4</f>
        <v>0</v>
      </c>
      <c r="P13" s="18">
        <f>+'4. Variables (base-100)'!P13*'3. Atractividad'!$P$4</f>
        <v>0</v>
      </c>
      <c r="Q13" s="122">
        <f>+'4. Variables (base-100)'!Q13*'3. Atractividad'!$Q$4</f>
        <v>3.0136812849800663</v>
      </c>
      <c r="R13" s="18">
        <f>+'4. Variables (base-100)'!R13*'3. Atractividad'!$R$4</f>
        <v>0</v>
      </c>
      <c r="S13" s="18">
        <f>+'4. Variables (base-100)'!S13*'3. Atractividad'!$S$4</f>
        <v>0</v>
      </c>
      <c r="T13" s="18">
        <f>+'4. Variables (base-100)'!T13*'3. Atractividad'!$T$4</f>
        <v>0</v>
      </c>
      <c r="U13" s="18">
        <f>+'4. Variables (base-100)'!U13*'3. Atractividad'!$U$4</f>
        <v>0</v>
      </c>
      <c r="V13" s="18" t="e">
        <f>+'4. Variables (base-100)'!V13*'3. Atractividad'!$V$4</f>
        <v>#DIV/0!</v>
      </c>
      <c r="W13" s="18" t="e">
        <f>+'4. Variables (base-100)'!W13*'3. Atractividad'!$W$4</f>
        <v>#DIV/0!</v>
      </c>
      <c r="X13" s="18">
        <f>+'4. Variables (base-100)'!X13*'3. Atractividad'!$X$4</f>
        <v>0</v>
      </c>
      <c r="Y13" s="18">
        <f>+'4. Variables (base-100)'!Y13*'3. Atractividad'!$Y$4</f>
        <v>0</v>
      </c>
      <c r="Z13" s="18">
        <f>+'4. Variables (base-100)'!Z13*'3. Atractividad'!$Z$4</f>
        <v>0</v>
      </c>
      <c r="AA13" s="18" t="e">
        <f>+'4. Variables (base-100)'!AA13*'3. Atractividad'!$AA$4</f>
        <v>#DIV/0!</v>
      </c>
      <c r="AB13" s="89">
        <f t="shared" si="0"/>
        <v>36.221006739148599</v>
      </c>
      <c r="AC13" s="19">
        <f>+'2. Resumen '!D13</f>
        <v>473</v>
      </c>
    </row>
    <row r="14" spans="1:29" s="16" customFormat="1">
      <c r="A14" s="70" t="str">
        <f>+'5. Variables (datos)'!A14</f>
        <v>Reino Unido</v>
      </c>
      <c r="B14" s="122">
        <f>+'4. Variables (base-100)'!B14*'3. Atractividad'!$B$4</f>
        <v>5.3236904929083</v>
      </c>
      <c r="C14" s="122">
        <f>+'4. Variables (base-100)'!C14*'3. Atractividad'!$C$4</f>
        <v>9.0032188841201712</v>
      </c>
      <c r="D14" s="122">
        <f>+'4. Variables (base-100)'!D14*'3. Atractividad'!$D$4</f>
        <v>2.0465116279069768</v>
      </c>
      <c r="E14" s="122">
        <f>+'4. Variables (base-100)'!E14*'3. Atractividad'!$E$4</f>
        <v>1.4834339704295449</v>
      </c>
      <c r="F14" s="122">
        <f>+'4. Variables (base-100)'!F14*'3. Atractividad'!$F$4</f>
        <v>2.510889698192015</v>
      </c>
      <c r="G14" s="122">
        <f>+'4. Variables (base-100)'!G14*'3. Atractividad'!$G$4</f>
        <v>8.148472608519981</v>
      </c>
      <c r="H14" s="122">
        <f>+'4. Variables (base-100)'!H14*'3. Atractividad'!$H$4</f>
        <v>1.1282564755260625</v>
      </c>
      <c r="I14" s="122">
        <f>+'4. Variables (base-100)'!I14*'3. Atractividad'!$I$4</f>
        <v>8.1818181818181799</v>
      </c>
      <c r="J14" s="18">
        <f>+'4. Variables (base-100)'!J14*'3. Atractividad'!$J$4</f>
        <v>0</v>
      </c>
      <c r="K14" s="18" t="e">
        <f>+'4. Variables (base-100)'!K14*'3. Atractividad'!$K$4</f>
        <v>#DIV/0!</v>
      </c>
      <c r="L14" s="122">
        <f>+'4. Variables (base-100)'!L14*'3. Atractividad'!$L$4</f>
        <v>0</v>
      </c>
      <c r="M14" s="18">
        <f>+'4. Variables (base-100)'!M14*'3. Atractividad'!$M$4</f>
        <v>0</v>
      </c>
      <c r="N14" s="122">
        <f>+'4. Variables (base-100)'!N14*'3. Atractividad'!$N$4</f>
        <v>0</v>
      </c>
      <c r="O14" s="122">
        <f>+'4. Variables (base-100)'!O14*'3. Atractividad'!$O$4</f>
        <v>0</v>
      </c>
      <c r="P14" s="18">
        <f>+'4. Variables (base-100)'!P14*'3. Atractividad'!$P$4</f>
        <v>0</v>
      </c>
      <c r="Q14" s="122">
        <f>+'4. Variables (base-100)'!Q14*'3. Atractividad'!$Q$4</f>
        <v>3.8707114827027573</v>
      </c>
      <c r="R14" s="18">
        <f>+'4. Variables (base-100)'!R14*'3. Atractividad'!$R$4</f>
        <v>0</v>
      </c>
      <c r="S14" s="18">
        <f>+'4. Variables (base-100)'!S14*'3. Atractividad'!$S$4</f>
        <v>0</v>
      </c>
      <c r="T14" s="18">
        <f>+'4. Variables (base-100)'!T14*'3. Atractividad'!$T$4</f>
        <v>0</v>
      </c>
      <c r="U14" s="18">
        <f>+'4. Variables (base-100)'!U14*'3. Atractividad'!$U$4</f>
        <v>0</v>
      </c>
      <c r="V14" s="18" t="e">
        <f>+'4. Variables (base-100)'!V14*'3. Atractividad'!$V$4</f>
        <v>#DIV/0!</v>
      </c>
      <c r="W14" s="18" t="e">
        <f>+'4. Variables (base-100)'!W14*'3. Atractividad'!$W$4</f>
        <v>#DIV/0!</v>
      </c>
      <c r="X14" s="18">
        <f>+'4. Variables (base-100)'!X14*'3. Atractividad'!$X$4</f>
        <v>0</v>
      </c>
      <c r="Y14" s="18">
        <f>+'4. Variables (base-100)'!Y14*'3. Atractividad'!$Y$4</f>
        <v>0</v>
      </c>
      <c r="Z14" s="18">
        <f>+'4. Variables (base-100)'!Z14*'3. Atractividad'!$Z$4</f>
        <v>0</v>
      </c>
      <c r="AA14" s="18" t="e">
        <f>+'4. Variables (base-100)'!AA14*'3. Atractividad'!$AA$4</f>
        <v>#DIV/0!</v>
      </c>
      <c r="AB14" s="89">
        <f t="shared" si="0"/>
        <v>41.697003422123984</v>
      </c>
      <c r="AC14" s="19">
        <f>+'2. Resumen '!D14</f>
        <v>647</v>
      </c>
    </row>
    <row r="15" spans="1:29" s="16" customFormat="1">
      <c r="A15" s="70" t="str">
        <f>+'5. Variables (datos)'!A15</f>
        <v>EEUU</v>
      </c>
      <c r="B15" s="122">
        <f>+'4. Variables (base-100)'!B15*'3. Atractividad'!$B$4</f>
        <v>10</v>
      </c>
      <c r="C15" s="122">
        <f>+'4. Variables (base-100)'!C15*'3. Atractividad'!$C$4</f>
        <v>9.6405579399141654</v>
      </c>
      <c r="D15" s="122">
        <f>+'4. Variables (base-100)'!D15*'3. Atractividad'!$D$4</f>
        <v>1.953488372093023</v>
      </c>
      <c r="E15" s="122">
        <f>+'4. Variables (base-100)'!E15*'3. Atractividad'!$E$4</f>
        <v>10</v>
      </c>
      <c r="F15" s="122">
        <f>+'4. Variables (base-100)'!F15*'3. Atractividad'!$F$4</f>
        <v>2.0584567496734016</v>
      </c>
      <c r="G15" s="122">
        <f>+'4. Variables (base-100)'!G15*'3. Atractividad'!$G$4</f>
        <v>8.7434775571126906</v>
      </c>
      <c r="H15" s="122">
        <f>+'4. Variables (base-100)'!H15*'3. Atractividad'!$H$4</f>
        <v>1.7556201801728191</v>
      </c>
      <c r="I15" s="122">
        <f>+'4. Variables (base-100)'!I15*'3. Atractividad'!$I$4</f>
        <v>6.3636363636363633</v>
      </c>
      <c r="J15" s="18">
        <f>+'4. Variables (base-100)'!J15*'3. Atractividad'!$J$4</f>
        <v>0</v>
      </c>
      <c r="K15" s="18" t="e">
        <f>+'4. Variables (base-100)'!K15*'3. Atractividad'!$K$4</f>
        <v>#DIV/0!</v>
      </c>
      <c r="L15" s="122">
        <f>+'4. Variables (base-100)'!L15*'3. Atractividad'!$L$4</f>
        <v>0</v>
      </c>
      <c r="M15" s="18">
        <f>+'4. Variables (base-100)'!M15*'3. Atractividad'!$M$4</f>
        <v>0</v>
      </c>
      <c r="N15" s="122">
        <f>+'4. Variables (base-100)'!N15*'3. Atractividad'!$N$4</f>
        <v>0</v>
      </c>
      <c r="O15" s="122">
        <f>+'4. Variables (base-100)'!O15*'3. Atractividad'!$O$4</f>
        <v>0</v>
      </c>
      <c r="P15" s="18">
        <f>+'4. Variables (base-100)'!P15*'3. Atractividad'!$P$4</f>
        <v>0</v>
      </c>
      <c r="Q15" s="122">
        <f>+'4. Variables (base-100)'!Q15*'3. Atractividad'!$Q$4</f>
        <v>0.73286463266125568</v>
      </c>
      <c r="R15" s="18">
        <f>+'4. Variables (base-100)'!R15*'3. Atractividad'!$R$4</f>
        <v>0</v>
      </c>
      <c r="S15" s="18">
        <f>+'4. Variables (base-100)'!S15*'3. Atractividad'!$S$4</f>
        <v>0</v>
      </c>
      <c r="T15" s="18">
        <f>+'4. Variables (base-100)'!T15*'3. Atractividad'!$T$4</f>
        <v>0</v>
      </c>
      <c r="U15" s="18">
        <f>+'4. Variables (base-100)'!U15*'3. Atractividad'!$U$4</f>
        <v>0</v>
      </c>
      <c r="V15" s="18" t="e">
        <f>+'4. Variables (base-100)'!V15*'3. Atractividad'!$V$4</f>
        <v>#DIV/0!</v>
      </c>
      <c r="W15" s="18" t="e">
        <f>+'4. Variables (base-100)'!W15*'3. Atractividad'!$W$4</f>
        <v>#DIV/0!</v>
      </c>
      <c r="X15" s="18">
        <f>+'4. Variables (base-100)'!X15*'3. Atractividad'!$X$4</f>
        <v>0</v>
      </c>
      <c r="Y15" s="18">
        <f>+'4. Variables (base-100)'!Y15*'3. Atractividad'!$Y$4</f>
        <v>0</v>
      </c>
      <c r="Z15" s="18">
        <f>+'4. Variables (base-100)'!Z15*'3. Atractividad'!$Z$4</f>
        <v>0</v>
      </c>
      <c r="AA15" s="18" t="e">
        <f>+'4. Variables (base-100)'!AA15*'3. Atractividad'!$AA$4</f>
        <v>#DIV/0!</v>
      </c>
      <c r="AB15" s="89">
        <f t="shared" si="0"/>
        <v>51.248101795263715</v>
      </c>
      <c r="AC15" s="19">
        <f>+'2. Resumen '!D15</f>
        <v>604</v>
      </c>
    </row>
    <row r="16" spans="1:29" s="16" customFormat="1">
      <c r="A16" s="70" t="str">
        <f>+'5. Variables (datos)'!A16</f>
        <v>Canadá</v>
      </c>
      <c r="B16" s="122">
        <f>+'4. Variables (base-100)'!B16*'3. Atractividad'!$B$4</f>
        <v>2.9082993961522252</v>
      </c>
      <c r="C16" s="122">
        <f>+'4. Variables (base-100)'!C16*'3. Atractividad'!$C$4</f>
        <v>7.9055793991416312</v>
      </c>
      <c r="D16" s="122">
        <f>+'4. Variables (base-100)'!D16*'3. Atractividad'!$D$4</f>
        <v>2.7441860465116283</v>
      </c>
      <c r="E16" s="122">
        <f>+'4. Variables (base-100)'!E16*'3. Atractividad'!$E$4</f>
        <v>0.74944957033261561</v>
      </c>
      <c r="F16" s="122">
        <f>+'4. Variables (base-100)'!F16*'3. Atractividad'!$F$4</f>
        <v>1.5110898914446391</v>
      </c>
      <c r="G16" s="122">
        <f>+'4. Variables (base-100)'!G16*'3. Atractividad'!$G$4</f>
        <v>3.9653981547494745</v>
      </c>
      <c r="H16" s="122">
        <f>+'4. Variables (base-100)'!H16*'3. Atractividad'!$H$4</f>
        <v>3.1199915355215464</v>
      </c>
      <c r="I16" s="122">
        <f>+'4. Variables (base-100)'!I16*'3. Atractividad'!$I$4</f>
        <v>7.2727272727272725</v>
      </c>
      <c r="J16" s="18">
        <f>+'4. Variables (base-100)'!J16*'3. Atractividad'!$J$4</f>
        <v>0</v>
      </c>
      <c r="K16" s="18" t="e">
        <f>+'4. Variables (base-100)'!K16*'3. Atractividad'!$K$4</f>
        <v>#DIV/0!</v>
      </c>
      <c r="L16" s="122">
        <f>+'4. Variables (base-100)'!L16*'3. Atractividad'!$L$4</f>
        <v>0</v>
      </c>
      <c r="M16" s="18">
        <f>+'4. Variables (base-100)'!M16*'3. Atractividad'!$M$4</f>
        <v>0</v>
      </c>
      <c r="N16" s="122">
        <f>+'4. Variables (base-100)'!N16*'3. Atractividad'!$N$4</f>
        <v>0</v>
      </c>
      <c r="O16" s="122">
        <f>+'4. Variables (base-100)'!O16*'3. Atractividad'!$O$4</f>
        <v>0</v>
      </c>
      <c r="P16" s="18">
        <f>+'4. Variables (base-100)'!P16*'3. Atractividad'!$P$4</f>
        <v>0</v>
      </c>
      <c r="Q16" s="122">
        <f>+'4. Variables (base-100)'!Q16*'3. Atractividad'!$Q$4</f>
        <v>14.762973671335295</v>
      </c>
      <c r="R16" s="18">
        <f>+'4. Variables (base-100)'!R16*'3. Atractividad'!$R$4</f>
        <v>0</v>
      </c>
      <c r="S16" s="18">
        <f>+'4. Variables (base-100)'!S16*'3. Atractividad'!$S$4</f>
        <v>0</v>
      </c>
      <c r="T16" s="18">
        <f>+'4. Variables (base-100)'!T16*'3. Atractividad'!$T$4</f>
        <v>0</v>
      </c>
      <c r="U16" s="18">
        <f>+'4. Variables (base-100)'!U16*'3. Atractividad'!$U$4</f>
        <v>0</v>
      </c>
      <c r="V16" s="18" t="e">
        <f>+'4. Variables (base-100)'!V16*'3. Atractividad'!$V$4</f>
        <v>#DIV/0!</v>
      </c>
      <c r="W16" s="18" t="e">
        <f>+'4. Variables (base-100)'!W16*'3. Atractividad'!$W$4</f>
        <v>#DIV/0!</v>
      </c>
      <c r="X16" s="18">
        <f>+'4. Variables (base-100)'!X16*'3. Atractividad'!$X$4</f>
        <v>0</v>
      </c>
      <c r="Y16" s="18">
        <f>+'4. Variables (base-100)'!Y16*'3. Atractividad'!$Y$4</f>
        <v>0</v>
      </c>
      <c r="Z16" s="18">
        <f>+'4. Variables (base-100)'!Z16*'3. Atractividad'!$Z$4</f>
        <v>0</v>
      </c>
      <c r="AA16" s="18" t="e">
        <f>+'4. Variables (base-100)'!AA16*'3. Atractividad'!$AA$4</f>
        <v>#DIV/0!</v>
      </c>
      <c r="AB16" s="89">
        <f t="shared" si="0"/>
        <v>44.939694937916329</v>
      </c>
      <c r="AC16" s="19">
        <f>+'2. Resumen '!D16</f>
        <v>608</v>
      </c>
    </row>
    <row r="17" spans="1:29" s="16" customFormat="1">
      <c r="A17" s="70" t="str">
        <f>+'5. Variables (datos)'!A17</f>
        <v>Mexico</v>
      </c>
      <c r="B17" s="122">
        <f>+'4. Variables (base-100)'!B17*'3. Atractividad'!$B$4</f>
        <v>4.2938725834386551</v>
      </c>
      <c r="C17" s="122">
        <f>+'4. Variables (base-100)'!C17*'3. Atractividad'!$C$4</f>
        <v>1.0976394849785407</v>
      </c>
      <c r="D17" s="122">
        <f>+'4. Variables (base-100)'!D17*'3. Atractividad'!$D$4</f>
        <v>1.6279069767441858</v>
      </c>
      <c r="E17" s="122">
        <f>+'4. Variables (base-100)'!E17*'3. Atractividad'!$E$4</f>
        <v>0.55470458985745419</v>
      </c>
      <c r="F17" s="122">
        <f>+'4. Variables (base-100)'!F17*'3. Atractividad'!$F$4</f>
        <v>4.0773053687426852</v>
      </c>
      <c r="G17" s="122">
        <f>+'4. Variables (base-100)'!G17*'3. Atractividad'!$G$4</f>
        <v>1.848351890041158</v>
      </c>
      <c r="H17" s="122">
        <f>+'4. Variables (base-100)'!H17*'3. Atractividad'!$H$4</f>
        <v>1.6837873513922224</v>
      </c>
      <c r="I17" s="122">
        <f>+'4. Variables (base-100)'!I17*'3. Atractividad'!$I$4</f>
        <v>4.0909090909090899</v>
      </c>
      <c r="J17" s="18">
        <f>+'4. Variables (base-100)'!J17*'3. Atractividad'!$J$4</f>
        <v>0</v>
      </c>
      <c r="K17" s="18" t="e">
        <f>+'4. Variables (base-100)'!K17*'3. Atractividad'!$K$4</f>
        <v>#DIV/0!</v>
      </c>
      <c r="L17" s="122">
        <f>+'4. Variables (base-100)'!L17*'3. Atractividad'!$L$4</f>
        <v>0</v>
      </c>
      <c r="M17" s="18">
        <f>+'4. Variables (base-100)'!M17*'3. Atractividad'!$M$4</f>
        <v>0</v>
      </c>
      <c r="N17" s="122">
        <f>+'4. Variables (base-100)'!N17*'3. Atractividad'!$N$4</f>
        <v>0</v>
      </c>
      <c r="O17" s="122">
        <f>+'4. Variables (base-100)'!O17*'3. Atractividad'!$O$4</f>
        <v>0</v>
      </c>
      <c r="P17" s="18">
        <f>+'4. Variables (base-100)'!P17*'3. Atractividad'!$P$4</f>
        <v>0</v>
      </c>
      <c r="Q17" s="122">
        <f>+'4. Variables (base-100)'!Q17*'3. Atractividad'!$Q$4</f>
        <v>0</v>
      </c>
      <c r="R17" s="18">
        <f>+'4. Variables (base-100)'!R17*'3. Atractividad'!$R$4</f>
        <v>0</v>
      </c>
      <c r="S17" s="18">
        <f>+'4. Variables (base-100)'!S17*'3. Atractividad'!$S$4</f>
        <v>0</v>
      </c>
      <c r="T17" s="18">
        <f>+'4. Variables (base-100)'!T17*'3. Atractividad'!$T$4</f>
        <v>0</v>
      </c>
      <c r="U17" s="18">
        <f>+'4. Variables (base-100)'!U17*'3. Atractividad'!$U$4</f>
        <v>0</v>
      </c>
      <c r="V17" s="18" t="e">
        <f>+'4. Variables (base-100)'!V17*'3. Atractividad'!$V$4</f>
        <v>#DIV/0!</v>
      </c>
      <c r="W17" s="18" t="e">
        <f>+'4. Variables (base-100)'!W17*'3. Atractividad'!$W$4</f>
        <v>#DIV/0!</v>
      </c>
      <c r="X17" s="18">
        <f>+'4. Variables (base-100)'!X17*'3. Atractividad'!$X$4</f>
        <v>0</v>
      </c>
      <c r="Y17" s="18">
        <f>+'4. Variables (base-100)'!Y17*'3. Atractividad'!$Y$4</f>
        <v>0</v>
      </c>
      <c r="Z17" s="18">
        <f>+'4. Variables (base-100)'!Z17*'3. Atractividad'!$Z$4</f>
        <v>0</v>
      </c>
      <c r="AA17" s="18" t="e">
        <f>+'4. Variables (base-100)'!AA17*'3. Atractividad'!$AA$4</f>
        <v>#DIV/0!</v>
      </c>
      <c r="AB17" s="89">
        <f t="shared" si="0"/>
        <v>19.274477336103992</v>
      </c>
      <c r="AC17" s="19">
        <f>+'2. Resumen '!D17</f>
        <v>502</v>
      </c>
    </row>
    <row r="18" spans="1:29" s="16" customFormat="1">
      <c r="A18" s="70" t="str">
        <f>+'5. Variables (datos)'!A18</f>
        <v>Australia</v>
      </c>
      <c r="B18" s="122">
        <f>+'4. Variables (base-100)'!B18*'3. Atractividad'!$B$4</f>
        <v>2.5829705565697703</v>
      </c>
      <c r="C18" s="122">
        <f>+'4. Variables (base-100)'!C18*'3. Atractividad'!$C$4</f>
        <v>7.5386266094420611</v>
      </c>
      <c r="D18" s="122">
        <f>+'4. Variables (base-100)'!D18*'3. Atractividad'!$D$4</f>
        <v>2.418604651162791</v>
      </c>
      <c r="E18" s="122">
        <f>+'4. Variables (base-100)'!E18*'3. Atractividad'!$E$4</f>
        <v>0.58184543377604991</v>
      </c>
      <c r="F18" s="122">
        <f>+'4. Variables (base-100)'!F18*'3. Atractividad'!$F$4</f>
        <v>1.9081015654992843</v>
      </c>
      <c r="G18" s="122">
        <f>+'4. Variables (base-100)'!G18*'3. Atractividad'!$G$4</f>
        <v>1.6319853309131975</v>
      </c>
      <c r="H18" s="122">
        <f>+'4. Variables (base-100)'!H18*'3. Atractividad'!$H$4</f>
        <v>3.3980518892437361</v>
      </c>
      <c r="I18" s="122">
        <f>+'4. Variables (base-100)'!I18*'3. Atractividad'!$I$4</f>
        <v>9.0909090909090917</v>
      </c>
      <c r="J18" s="18">
        <f>+'4. Variables (base-100)'!J18*'3. Atractividad'!$J$4</f>
        <v>0</v>
      </c>
      <c r="K18" s="18" t="e">
        <f>+'4. Variables (base-100)'!K18*'3. Atractividad'!$K$4</f>
        <v>#DIV/0!</v>
      </c>
      <c r="L18" s="122">
        <f>+'4. Variables (base-100)'!L18*'3. Atractividad'!$L$4</f>
        <v>0</v>
      </c>
      <c r="M18" s="18">
        <f>+'4. Variables (base-100)'!M18*'3. Atractividad'!$M$4</f>
        <v>0</v>
      </c>
      <c r="N18" s="122">
        <f>+'4. Variables (base-100)'!N18*'3. Atractividad'!$N$4</f>
        <v>0</v>
      </c>
      <c r="O18" s="122">
        <f>+'4. Variables (base-100)'!O18*'3. Atractividad'!$O$4</f>
        <v>0</v>
      </c>
      <c r="P18" s="18">
        <f>+'4. Variables (base-100)'!P18*'3. Atractividad'!$P$4</f>
        <v>0</v>
      </c>
      <c r="Q18" s="122">
        <f>+'4. Variables (base-100)'!Q18*'3. Atractividad'!$Q$4</f>
        <v>2.5905071321620774</v>
      </c>
      <c r="R18" s="18">
        <f>+'4. Variables (base-100)'!R18*'3. Atractividad'!$R$4</f>
        <v>0</v>
      </c>
      <c r="S18" s="18">
        <f>+'4. Variables (base-100)'!S18*'3. Atractividad'!$S$4</f>
        <v>0</v>
      </c>
      <c r="T18" s="18">
        <f>+'4. Variables (base-100)'!T18*'3. Atractividad'!$T$4</f>
        <v>0</v>
      </c>
      <c r="U18" s="18">
        <f>+'4. Variables (base-100)'!U18*'3. Atractividad'!$U$4</f>
        <v>0</v>
      </c>
      <c r="V18" s="18" t="e">
        <f>+'4. Variables (base-100)'!V18*'3. Atractividad'!$V$4</f>
        <v>#DIV/0!</v>
      </c>
      <c r="W18" s="18" t="e">
        <f>+'4. Variables (base-100)'!W18*'3. Atractividad'!$W$4</f>
        <v>#DIV/0!</v>
      </c>
      <c r="X18" s="18">
        <f>+'4. Variables (base-100)'!X18*'3. Atractividad'!$X$4</f>
        <v>0</v>
      </c>
      <c r="Y18" s="18">
        <f>+'4. Variables (base-100)'!Y18*'3. Atractividad'!$Y$4</f>
        <v>0</v>
      </c>
      <c r="Z18" s="18">
        <f>+'4. Variables (base-100)'!Z18*'3. Atractividad'!$Z$4</f>
        <v>0</v>
      </c>
      <c r="AA18" s="18" t="e">
        <f>+'4. Variables (base-100)'!AA18*'3. Atractividad'!$AA$4</f>
        <v>#DIV/0!</v>
      </c>
      <c r="AB18" s="89">
        <f t="shared" si="0"/>
        <v>31.741602259678057</v>
      </c>
      <c r="AC18" s="19">
        <f>+'2. Resumen '!D18</f>
        <v>413</v>
      </c>
    </row>
    <row r="19" spans="1:29" s="16" customFormat="1">
      <c r="A19" s="70" t="str">
        <f>+'5. Variables (datos)'!A19</f>
        <v>Chile</v>
      </c>
      <c r="B19" s="122">
        <f>+'4. Variables (base-100)'!B19*'3. Atractividad'!$B$4</f>
        <v>9.1045265178111789E-2</v>
      </c>
      <c r="C19" s="122">
        <f>+'4. Variables (base-100)'!C19*'3. Atractividad'!$C$4</f>
        <v>2.4238197424892705</v>
      </c>
      <c r="D19" s="122">
        <f>+'4. Variables (base-100)'!D19*'3. Atractividad'!$D$4</f>
        <v>2.5116279069767447</v>
      </c>
      <c r="E19" s="122">
        <f>+'4. Variables (base-100)'!E19*'3. Atractividad'!$E$4</f>
        <v>4.315619506512814E-2</v>
      </c>
      <c r="F19" s="122">
        <f>+'4. Variables (base-100)'!F19*'3. Atractividad'!$F$4</f>
        <v>5.1954818081779468</v>
      </c>
      <c r="G19" s="122">
        <f>+'4. Variables (base-100)'!G19*'3. Atractividad'!$G$4</f>
        <v>0.20817450677790392</v>
      </c>
      <c r="H19" s="122">
        <f>+'4. Variables (base-100)'!H19*'3. Atractividad'!$H$4</f>
        <v>4.7044847857771277</v>
      </c>
      <c r="I19" s="122">
        <f>+'4. Variables (base-100)'!I19*'3. Atractividad'!$I$4</f>
        <v>9.0909090909090917</v>
      </c>
      <c r="J19" s="18">
        <f>+'4. Variables (base-100)'!J19*'3. Atractividad'!$J$4</f>
        <v>0</v>
      </c>
      <c r="K19" s="18" t="e">
        <f>+'4. Variables (base-100)'!K19*'3. Atractividad'!$K$4</f>
        <v>#DIV/0!</v>
      </c>
      <c r="L19" s="122">
        <f>+'4. Variables (base-100)'!L19*'3. Atractividad'!$L$4</f>
        <v>0</v>
      </c>
      <c r="M19" s="18">
        <f>+'4. Variables (base-100)'!M19*'3. Atractividad'!$M$4</f>
        <v>0</v>
      </c>
      <c r="N19" s="122">
        <f>+'4. Variables (base-100)'!N19*'3. Atractividad'!$N$4</f>
        <v>0</v>
      </c>
      <c r="O19" s="122">
        <f>+'4. Variables (base-100)'!O19*'3. Atractividad'!$O$4</f>
        <v>0</v>
      </c>
      <c r="P19" s="18">
        <f>+'4. Variables (base-100)'!P19*'3. Atractividad'!$P$4</f>
        <v>0</v>
      </c>
      <c r="Q19" s="122">
        <f>+'4. Variables (base-100)'!Q19*'3. Atractividad'!$Q$4</f>
        <v>13.490992585093688</v>
      </c>
      <c r="R19" s="18">
        <f>+'4. Variables (base-100)'!R19*'3. Atractividad'!$R$4</f>
        <v>0</v>
      </c>
      <c r="S19" s="18">
        <f>+'4. Variables (base-100)'!S19*'3. Atractividad'!$S$4</f>
        <v>0</v>
      </c>
      <c r="T19" s="18">
        <f>+'4. Variables (base-100)'!T19*'3. Atractividad'!$T$4</f>
        <v>0</v>
      </c>
      <c r="U19" s="18">
        <f>+'4. Variables (base-100)'!U19*'3. Atractividad'!$U$4</f>
        <v>0</v>
      </c>
      <c r="V19" s="18" t="e">
        <f>+'4. Variables (base-100)'!V19*'3. Atractividad'!$V$4</f>
        <v>#DIV/0!</v>
      </c>
      <c r="W19" s="18" t="e">
        <f>+'4. Variables (base-100)'!W19*'3. Atractividad'!$W$4</f>
        <v>#DIV/0!</v>
      </c>
      <c r="X19" s="18">
        <f>+'4. Variables (base-100)'!X19*'3. Atractividad'!$X$4</f>
        <v>0</v>
      </c>
      <c r="Y19" s="18">
        <f>+'4. Variables (base-100)'!Y19*'3. Atractividad'!$Y$4</f>
        <v>0</v>
      </c>
      <c r="Z19" s="18">
        <f>+'4. Variables (base-100)'!Z19*'3. Atractividad'!$Z$4</f>
        <v>0</v>
      </c>
      <c r="AA19" s="18" t="e">
        <f>+'4. Variables (base-100)'!AA19*'3. Atractividad'!$AA$4</f>
        <v>#DIV/0!</v>
      </c>
      <c r="AB19" s="89">
        <f t="shared" si="0"/>
        <v>37.759691886445012</v>
      </c>
      <c r="AC19" s="19">
        <f>+'2. Resumen '!D19</f>
        <v>384</v>
      </c>
    </row>
    <row r="20" spans="1:29" s="16" customFormat="1">
      <c r="A20" s="70" t="str">
        <f>+'5. Variables (datos)'!A20</f>
        <v>China</v>
      </c>
      <c r="B20" s="122">
        <f>+'4. Variables (base-100)'!B20*'3. Atractividad'!$B$4</f>
        <v>10</v>
      </c>
      <c r="C20" s="122">
        <f>+'4. Variables (base-100)'!C20*'3. Atractividad'!$C$4</f>
        <v>1.2489270386266096</v>
      </c>
      <c r="D20" s="122">
        <f>+'4. Variables (base-100)'!D20*'3. Atractividad'!$D$4</f>
        <v>1.4883720930232558</v>
      </c>
      <c r="E20" s="122">
        <f>+'4. Variables (base-100)'!E20*'3. Atractividad'!$E$4</f>
        <v>2.9899076085058187</v>
      </c>
      <c r="F20" s="122">
        <f>+'4. Variables (base-100)'!F20*'3. Atractividad'!$F$4</f>
        <v>3.2973967735599623</v>
      </c>
      <c r="G20" s="122">
        <f>+'4. Variables (base-100)'!G20*'3. Atractividad'!$G$4</f>
        <v>5.2805747039802489</v>
      </c>
      <c r="H20" s="122">
        <f>+'4. Variables (base-100)'!H20*'3. Atractividad'!$H$4</f>
        <v>10</v>
      </c>
      <c r="I20" s="122">
        <f>+'4. Variables (base-100)'!I20*'3. Atractividad'!$I$4</f>
        <v>4.9999999999999991</v>
      </c>
      <c r="J20" s="18">
        <f>+'4. Variables (base-100)'!J20*'3. Atractividad'!$J$4</f>
        <v>0</v>
      </c>
      <c r="K20" s="18" t="e">
        <f>+'4. Variables (base-100)'!K20*'3. Atractividad'!$K$4</f>
        <v>#DIV/0!</v>
      </c>
      <c r="L20" s="122">
        <f>+'4. Variables (base-100)'!L20*'3. Atractividad'!$L$4</f>
        <v>0</v>
      </c>
      <c r="M20" s="18">
        <f>+'4. Variables (base-100)'!M20*'3. Atractividad'!$M$4</f>
        <v>0</v>
      </c>
      <c r="N20" s="122">
        <f>+'4. Variables (base-100)'!N20*'3. Atractividad'!$N$4</f>
        <v>0</v>
      </c>
      <c r="O20" s="122">
        <f>+'4. Variables (base-100)'!O20*'3. Atractividad'!$O$4</f>
        <v>0</v>
      </c>
      <c r="P20" s="18">
        <f>+'4. Variables (base-100)'!P20*'3. Atractividad'!$P$4</f>
        <v>0</v>
      </c>
      <c r="Q20" s="122">
        <f>+'4. Variables (base-100)'!Q20*'3. Atractividad'!$Q$4</f>
        <v>2.9195937847116822</v>
      </c>
      <c r="R20" s="18">
        <f>+'4. Variables (base-100)'!R20*'3. Atractividad'!$R$4</f>
        <v>0</v>
      </c>
      <c r="S20" s="18">
        <f>+'4. Variables (base-100)'!S20*'3. Atractividad'!$S$4</f>
        <v>0</v>
      </c>
      <c r="T20" s="18">
        <f>+'4. Variables (base-100)'!T20*'3. Atractividad'!$T$4</f>
        <v>0</v>
      </c>
      <c r="U20" s="18">
        <f>+'4. Variables (base-100)'!U20*'3. Atractividad'!$U$4</f>
        <v>0</v>
      </c>
      <c r="V20" s="18" t="e">
        <f>+'4. Variables (base-100)'!V20*'3. Atractividad'!$V$4</f>
        <v>#DIV/0!</v>
      </c>
      <c r="W20" s="18" t="e">
        <f>+'4. Variables (base-100)'!W20*'3. Atractividad'!$W$4</f>
        <v>#DIV/0!</v>
      </c>
      <c r="X20" s="18">
        <f>+'4. Variables (base-100)'!X20*'3. Atractividad'!$X$4</f>
        <v>0</v>
      </c>
      <c r="Y20" s="18">
        <f>+'4. Variables (base-100)'!Y20*'3. Atractividad'!$Y$4</f>
        <v>0</v>
      </c>
      <c r="Z20" s="18">
        <f>+'4. Variables (base-100)'!Z20*'3. Atractividad'!$Z$4</f>
        <v>0</v>
      </c>
      <c r="AA20" s="18" t="e">
        <f>+'4. Variables (base-100)'!AA20*'3. Atractividad'!$AA$4</f>
        <v>#DIV/0!</v>
      </c>
      <c r="AB20" s="89">
        <f t="shared" si="0"/>
        <v>42.224772002407576</v>
      </c>
      <c r="AC20" s="19">
        <f>+'2. Resumen '!D20</f>
        <v>812</v>
      </c>
    </row>
    <row r="21" spans="1:29" s="16" customFormat="1">
      <c r="A21" s="70" t="str">
        <f>+'5. Variables (datos)'!A21</f>
        <v>Japón</v>
      </c>
      <c r="B21" s="122">
        <f>+'4. Variables (base-100)'!B21*'3. Atractividad'!$B$4</f>
        <v>10</v>
      </c>
      <c r="C21" s="122">
        <f>+'4. Variables (base-100)'!C21*'3. Atractividad'!$C$4</f>
        <v>7.2553648068669538</v>
      </c>
      <c r="D21" s="122">
        <f>+'4. Variables (base-100)'!D21*'3. Atractividad'!$D$4</f>
        <v>1.069767441860465</v>
      </c>
      <c r="E21" s="122">
        <f>+'4. Variables (base-100)'!E21*'3. Atractividad'!$E$4</f>
        <v>3.2257577667903408</v>
      </c>
      <c r="F21" s="122">
        <f>+'4. Variables (base-100)'!F21*'3. Atractividad'!$F$4</f>
        <v>1.6935062332250255</v>
      </c>
      <c r="G21" s="122">
        <f>+'4. Variables (base-100)'!G21*'3. Atractividad'!$G$4</f>
        <v>2.121803338848244</v>
      </c>
      <c r="H21" s="122">
        <f>+'4. Variables (base-100)'!H21*'3. Atractividad'!$H$4</f>
        <v>1.9965584547890132</v>
      </c>
      <c r="I21" s="122">
        <f>+'4. Variables (base-100)'!I21*'3. Atractividad'!$I$4</f>
        <v>11.363636363636362</v>
      </c>
      <c r="J21" s="18">
        <f>+'4. Variables (base-100)'!J21*'3. Atractividad'!$J$4</f>
        <v>0</v>
      </c>
      <c r="K21" s="18" t="e">
        <f>+'4. Variables (base-100)'!K21*'3. Atractividad'!$K$4</f>
        <v>#DIV/0!</v>
      </c>
      <c r="L21" s="122">
        <f>+'4. Variables (base-100)'!L21*'3. Atractividad'!$L$4</f>
        <v>0</v>
      </c>
      <c r="M21" s="18">
        <f>+'4. Variables (base-100)'!M21*'3. Atractividad'!$M$4</f>
        <v>0</v>
      </c>
      <c r="N21" s="122">
        <f>+'4. Variables (base-100)'!N21*'3. Atractividad'!$N$4</f>
        <v>0</v>
      </c>
      <c r="O21" s="122">
        <f>+'4. Variables (base-100)'!O21*'3. Atractividad'!$O$4</f>
        <v>0</v>
      </c>
      <c r="P21" s="18">
        <f>+'4. Variables (base-100)'!P21*'3. Atractividad'!$P$4</f>
        <v>0</v>
      </c>
      <c r="Q21" s="122">
        <f>+'4. Variables (base-100)'!Q21*'3. Atractividad'!$Q$4</f>
        <v>1.6378328443225518</v>
      </c>
      <c r="R21" s="18">
        <f>+'4. Variables (base-100)'!R21*'3. Atractividad'!$R$4</f>
        <v>0</v>
      </c>
      <c r="S21" s="18">
        <f>+'4. Variables (base-100)'!S21*'3. Atractividad'!$S$4</f>
        <v>0</v>
      </c>
      <c r="T21" s="18">
        <f>+'4. Variables (base-100)'!T21*'3. Atractividad'!$T$4</f>
        <v>0</v>
      </c>
      <c r="U21" s="18">
        <f>+'4. Variables (base-100)'!U21*'3. Atractividad'!$U$4</f>
        <v>0</v>
      </c>
      <c r="V21" s="18" t="e">
        <f>+'4. Variables (base-100)'!V21*'3. Atractividad'!$V$4</f>
        <v>#DIV/0!</v>
      </c>
      <c r="W21" s="18" t="e">
        <f>+'4. Variables (base-100)'!W21*'3. Atractividad'!$W$4</f>
        <v>#DIV/0!</v>
      </c>
      <c r="X21" s="18">
        <f>+'4. Variables (base-100)'!X21*'3. Atractividad'!$X$4</f>
        <v>0</v>
      </c>
      <c r="Y21" s="18">
        <f>+'4. Variables (base-100)'!Y21*'3. Atractividad'!$Y$4</f>
        <v>0</v>
      </c>
      <c r="Z21" s="18">
        <f>+'4. Variables (base-100)'!Z21*'3. Atractividad'!$Z$4</f>
        <v>0</v>
      </c>
      <c r="AA21" s="18" t="e">
        <f>+'4. Variables (base-100)'!AA21*'3. Atractividad'!$AA$4</f>
        <v>#DIV/0!</v>
      </c>
      <c r="AB21" s="89">
        <f t="shared" si="0"/>
        <v>40.364227250338956</v>
      </c>
      <c r="AC21" s="19">
        <f>+'2. Resumen '!D21</f>
        <v>0</v>
      </c>
    </row>
    <row r="22" spans="1:29" s="14" customFormat="1" hidden="1">
      <c r="A22" s="70" t="str">
        <f>+'2. Resumen '!A22</f>
        <v>Mercado adicional</v>
      </c>
      <c r="B22" s="122">
        <f>+'4. Variables (base-100)'!B22*'3. Atractividad'!$B$4</f>
        <v>0</v>
      </c>
      <c r="C22" s="122">
        <f>+'4. Variables (base-100)'!C22*'3. Atractividad'!$C$4</f>
        <v>0</v>
      </c>
      <c r="D22" s="122">
        <f>+'4. Variables (base-100)'!D22*'3. Atractividad'!$D$4</f>
        <v>0</v>
      </c>
      <c r="E22" s="122">
        <f>+'4. Variables (base-100)'!E22*'3. Atractividad'!$E$4</f>
        <v>0</v>
      </c>
      <c r="F22" s="122">
        <f>+'4. Variables (base-100)'!F22*'3. Atractividad'!$F$4</f>
        <v>0</v>
      </c>
      <c r="G22" s="122">
        <f>+'4. Variables (base-100)'!G22*'3. Atractividad'!$G$4</f>
        <v>0</v>
      </c>
      <c r="H22" s="122">
        <f>+'4. Variables (base-100)'!H22*'3. Atractividad'!$H$4</f>
        <v>0</v>
      </c>
      <c r="I22" s="122">
        <f>+'4. Variables (base-100)'!I22*'3. Atractividad'!$I$4</f>
        <v>0</v>
      </c>
      <c r="J22" s="18">
        <f>+'4. Variables (base-100)'!J22*'3. Atractividad'!$J$4</f>
        <v>0</v>
      </c>
      <c r="K22" s="18" t="e">
        <f>+'4. Variables (base-100)'!K22*'3. Atractividad'!$K$4</f>
        <v>#DIV/0!</v>
      </c>
      <c r="L22" s="122">
        <f>+'4. Variables (base-100)'!L22*'3. Atractividad'!$L$4</f>
        <v>0</v>
      </c>
      <c r="M22" s="18">
        <f>+'4. Variables (base-100)'!M22*'3. Atractividad'!$M$4</f>
        <v>0</v>
      </c>
      <c r="N22" s="122">
        <f>+'4. Variables (base-100)'!N22*'3. Atractividad'!$N$4</f>
        <v>0</v>
      </c>
      <c r="O22" s="122">
        <f>+'4. Variables (base-100)'!O22*'3. Atractividad'!$O$4</f>
        <v>0</v>
      </c>
      <c r="P22" s="18">
        <f>+'4. Variables (base-100)'!P22*'3. Atractividad'!$P$4</f>
        <v>0</v>
      </c>
      <c r="Q22" s="122">
        <f>+'4. Variables (base-100)'!Q22*'3. Atractividad'!$Q$4</f>
        <v>0</v>
      </c>
      <c r="R22" s="18">
        <f>+'4. Variables (base-100)'!R22*'3. Atractividad'!$R$4</f>
        <v>0</v>
      </c>
      <c r="S22" s="18">
        <f>+'4. Variables (base-100)'!S22*'3. Atractividad'!$S$4</f>
        <v>0</v>
      </c>
      <c r="T22" s="18">
        <f>+'4. Variables (base-100)'!T22*'3. Atractividad'!$T$4</f>
        <v>0</v>
      </c>
      <c r="U22" s="18">
        <f>+'4. Variables (base-100)'!U22*'3. Atractividad'!$U$4</f>
        <v>0</v>
      </c>
      <c r="V22" s="18" t="e">
        <f>+'4. Variables (base-100)'!V22*'3. Atractividad'!$V$4</f>
        <v>#DIV/0!</v>
      </c>
      <c r="W22" s="18" t="e">
        <f>+'4. Variables (base-100)'!W22*'3. Atractividad'!$W$4</f>
        <v>#DIV/0!</v>
      </c>
      <c r="X22" s="18">
        <f>+'4. Variables (base-100)'!X22*'3. Atractividad'!$X$4</f>
        <v>0</v>
      </c>
      <c r="Y22" s="18">
        <f>+'4. Variables (base-100)'!Y22*'3. Atractividad'!$Y$4</f>
        <v>0</v>
      </c>
      <c r="Z22" s="18">
        <f>+'4. Variables (base-100)'!Z22*'3. Atractividad'!$Z$4</f>
        <v>0</v>
      </c>
      <c r="AA22" s="18" t="e">
        <f>+'4. Variables (base-100)'!AA22*'3. Atractividad'!$AA$4</f>
        <v>#DIV/0!</v>
      </c>
      <c r="AB22" s="89">
        <f t="shared" si="0"/>
        <v>0</v>
      </c>
      <c r="AC22" s="19">
        <f>+'2. Resumen '!D22</f>
        <v>0</v>
      </c>
    </row>
    <row r="23" spans="1:29">
      <c r="A23" s="2"/>
    </row>
    <row r="27" spans="1:29">
      <c r="B27" s="21"/>
      <c r="C27" s="21"/>
      <c r="D27" s="21"/>
    </row>
  </sheetData>
  <mergeCells count="5">
    <mergeCell ref="B1:D1"/>
    <mergeCell ref="E1:K1"/>
    <mergeCell ref="L1:R1"/>
    <mergeCell ref="T1:W1"/>
    <mergeCell ref="X1:AA1"/>
  </mergeCells>
  <pageMargins left="0.70866141732283472" right="0.70866141732283472" top="0.74803149606299213" bottom="0.74803149606299213" header="0.31496062992125984" footer="0.31496062992125984"/>
  <pageSetup paperSize="9" orientation="landscape" copies="2"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AC30"/>
  <sheetViews>
    <sheetView showGridLines="0" topLeftCell="A2" zoomScale="85" zoomScaleNormal="85" workbookViewId="0">
      <pane xSplit="1" ySplit="3" topLeftCell="M5" activePane="bottomRight" state="frozen"/>
      <selection activeCell="A2" sqref="A2"/>
      <selection pane="topRight" activeCell="B2" sqref="B2"/>
      <selection pane="bottomLeft" activeCell="A5" sqref="A5"/>
      <selection pane="bottomRight" activeCell="AB9" sqref="AB9"/>
    </sheetView>
  </sheetViews>
  <sheetFormatPr defaultColWidth="11.42578125" defaultRowHeight="12"/>
  <cols>
    <col min="1" max="1" width="26.85546875" style="1" customWidth="1"/>
    <col min="2" max="9" width="10.42578125" style="1" customWidth="1"/>
    <col min="10" max="10" width="11.42578125" style="1"/>
    <col min="11" max="11" width="11.42578125" style="1" customWidth="1"/>
    <col min="12" max="21" width="11.42578125" style="1"/>
    <col min="22" max="23" width="11.42578125" style="1" customWidth="1"/>
    <col min="24" max="26" width="11.42578125" style="1"/>
    <col min="27" max="27" width="11.42578125" style="1" customWidth="1"/>
    <col min="28" max="16384" width="11.42578125" style="1"/>
  </cols>
  <sheetData>
    <row r="1" spans="1:29" s="5" customFormat="1" ht="15" customHeight="1">
      <c r="A1" s="31" t="s">
        <v>56</v>
      </c>
      <c r="B1" s="141" t="s">
        <v>21</v>
      </c>
      <c r="C1" s="141"/>
      <c r="D1" s="141"/>
      <c r="E1" s="142" t="s">
        <v>22</v>
      </c>
      <c r="F1" s="142"/>
      <c r="G1" s="142"/>
      <c r="H1" s="142"/>
      <c r="I1" s="142"/>
      <c r="J1" s="142"/>
      <c r="K1" s="142"/>
      <c r="L1" s="143" t="s">
        <v>60</v>
      </c>
      <c r="M1" s="143"/>
      <c r="N1" s="143"/>
      <c r="O1" s="143"/>
      <c r="P1" s="143"/>
      <c r="Q1" s="143"/>
      <c r="R1" s="143"/>
      <c r="S1" s="108"/>
      <c r="T1" s="144" t="s">
        <v>61</v>
      </c>
      <c r="U1" s="144"/>
      <c r="V1" s="144"/>
      <c r="W1" s="144"/>
      <c r="X1" s="145" t="s">
        <v>25</v>
      </c>
      <c r="Y1" s="145"/>
      <c r="Z1" s="145"/>
      <c r="AA1" s="145"/>
    </row>
    <row r="2" spans="1:29" s="13" customFormat="1" ht="18">
      <c r="A2" s="31" t="s">
        <v>56</v>
      </c>
      <c r="B2" s="26">
        <v>1</v>
      </c>
      <c r="C2" s="26">
        <v>3</v>
      </c>
      <c r="D2" s="26">
        <v>4</v>
      </c>
      <c r="E2" s="26">
        <v>5</v>
      </c>
      <c r="F2" s="26">
        <v>6</v>
      </c>
      <c r="G2" s="26">
        <v>7</v>
      </c>
      <c r="H2" s="26">
        <v>8</v>
      </c>
      <c r="I2" s="26">
        <v>9</v>
      </c>
      <c r="J2" s="26">
        <v>10</v>
      </c>
      <c r="K2" s="26">
        <v>11</v>
      </c>
      <c r="L2" s="26">
        <v>12</v>
      </c>
      <c r="M2" s="26">
        <v>13</v>
      </c>
      <c r="N2" s="26">
        <v>14</v>
      </c>
      <c r="O2" s="26">
        <v>15</v>
      </c>
      <c r="P2" s="26">
        <v>16</v>
      </c>
      <c r="Q2" s="26">
        <v>17</v>
      </c>
      <c r="R2" s="26">
        <v>18</v>
      </c>
      <c r="S2" s="26"/>
      <c r="T2" s="26">
        <v>19</v>
      </c>
      <c r="U2" s="26">
        <v>20</v>
      </c>
      <c r="V2" s="26">
        <v>21</v>
      </c>
      <c r="W2" s="26">
        <v>22</v>
      </c>
      <c r="X2" s="26">
        <v>23</v>
      </c>
      <c r="Y2" s="26">
        <v>24</v>
      </c>
      <c r="Z2" s="26">
        <v>25</v>
      </c>
      <c r="AA2" s="26">
        <v>26</v>
      </c>
    </row>
    <row r="3" spans="1:29" ht="69" customHeight="1">
      <c r="A3" s="6" t="s">
        <v>23</v>
      </c>
      <c r="B3" s="28" t="str">
        <f>+'5. Variables (datos)'!B3</f>
        <v>PIB billones $US (2015 est)</v>
      </c>
      <c r="C3" s="28" t="str">
        <f>+'5. Variables (datos)'!C3</f>
        <v>Sueldo medio mensual, luego de impuestos y gastos ($US PPP)</v>
      </c>
      <c r="D3" s="28" t="str">
        <f>+'5. Variables (datos)'!D3</f>
        <v>Desempleo 2015 est. (en sentido inverso)</v>
      </c>
      <c r="E3" s="85" t="str">
        <f>+'5. Variables (datos)'!E3</f>
        <v>Gasto País por turismo 2014 (US$ million)</v>
      </c>
      <c r="F3" s="85" t="str">
        <f>+'5. Variables (datos)'!F3</f>
        <v>CAGR Gasto en turismo (2009-14)</v>
      </c>
      <c r="G3" s="85" t="str">
        <f>+'5. Variables (datos)'!G3</f>
        <v>Viajes país 2014 ('000)</v>
      </c>
      <c r="H3" s="85" t="str">
        <f>+'5. Variables (datos)'!H3</f>
        <v>CAGR viajes por país 2009-2014</v>
      </c>
      <c r="I3" s="85" t="str">
        <f>+'5. Variables (datos)'!I3</f>
        <v>Días de vacaciones al año (2014)</v>
      </c>
      <c r="J3" s="85" t="str">
        <f>+'5. Variables (datos)'!J3</f>
        <v>Ratio CAGR Gasto en Turismo en Quito / Gasto en Turismo</v>
      </c>
      <c r="K3" s="85" t="str">
        <f>+'5. Variables (datos)'!K3</f>
        <v>Variable n</v>
      </c>
      <c r="L3" s="29" t="str">
        <f>+'5. Variables (datos)'!L3</f>
        <v>Llegadas a Quito (acum 2010-15)</v>
      </c>
      <c r="M3" s="106" t="str">
        <f>+'5. Variables (datos)'!M3</f>
        <v>CAGR llegadas a Quito (2010-2015)</v>
      </c>
      <c r="N3" s="106" t="str">
        <f>+'5. Variables (datos)'!N3</f>
        <v>Gasto promedio de viaje en Quito  (US$)</v>
      </c>
      <c r="O3" s="29" t="str">
        <f>+'5. Variables (datos)'!O3</f>
        <v xml:space="preserve">CAGR gasto promedio en Quito (2010-15) </v>
      </c>
      <c r="P3" s="106" t="str">
        <f>+'5. Variables (datos)'!P3</f>
        <v>Duración de Viaje en Ecuador (días) -  Agosto 2015</v>
      </c>
      <c r="Q3" s="29" t="str">
        <f>+'5. Variables (datos)'!Q3</f>
        <v>Estacionalidad Gini 2015 (sentido inverso)</v>
      </c>
      <c r="R3" s="29" t="str">
        <f>+'5. Variables (datos)'!R3</f>
        <v>Market share de Quito (%) (Bogota, SJCR, Lima, La Paz, Mexico)</v>
      </c>
      <c r="S3" s="29" t="str">
        <f>+'5. Variables (datos)'!S3</f>
        <v>Motivo de viaje a Quito Agosto 2015. Valor ponderado del 1 al 5</v>
      </c>
      <c r="T3" s="106" t="str">
        <f>+'5. Variables (datos)'!T3</f>
        <v>Conectividad con Quito</v>
      </c>
      <c r="U3" s="29" t="str">
        <f>+'5. Variables (datos)'!U3</f>
        <v>Tiempo de viaje de la capital hasta Quito en horas (sentido inverso)</v>
      </c>
      <c r="V3" s="30" t="str">
        <f>+'5. Variables (datos)'!V3</f>
        <v>Variable n</v>
      </c>
      <c r="W3" s="30" t="str">
        <f>+'5. Variables (datos)'!W3</f>
        <v>Variable n</v>
      </c>
      <c r="X3" s="106" t="str">
        <f>+'5. Variables (datos)'!X3</f>
        <v>Llegadas a Quito 2015</v>
      </c>
      <c r="Y3" s="29" t="str">
        <f>+'5. Variables (datos)'!Y3</f>
        <v>Interés virtual (Num. Sesiones / Pág. Visitadas por sesión)</v>
      </c>
      <c r="Z3" s="34" t="str">
        <f>+'5. Variables (datos)'!Z3</f>
        <v>Llegadas a Sudamérica (outbound trips 2014)</v>
      </c>
      <c r="AA3" s="34" t="str">
        <f>+'5. Variables (datos)'!AA3</f>
        <v>Variable n</v>
      </c>
      <c r="AB3" s="88" t="s">
        <v>58</v>
      </c>
      <c r="AC3" s="84" t="s">
        <v>50</v>
      </c>
    </row>
    <row r="4" spans="1:29" s="77" customFormat="1">
      <c r="A4" s="92" t="s">
        <v>18</v>
      </c>
      <c r="B4" s="91"/>
      <c r="C4" s="91"/>
      <c r="D4" s="91"/>
      <c r="E4" s="91"/>
      <c r="F4" s="91"/>
      <c r="G4" s="91"/>
      <c r="H4" s="91"/>
      <c r="I4" s="91"/>
      <c r="J4" s="91"/>
      <c r="K4" s="91"/>
      <c r="L4" s="91"/>
      <c r="M4" s="91">
        <v>0.2</v>
      </c>
      <c r="N4" s="91">
        <v>0.2</v>
      </c>
      <c r="O4" s="91">
        <v>0</v>
      </c>
      <c r="P4" s="91">
        <v>0</v>
      </c>
      <c r="Q4" s="91"/>
      <c r="R4" s="91">
        <v>0</v>
      </c>
      <c r="S4" s="91"/>
      <c r="T4" s="91">
        <v>0.2</v>
      </c>
      <c r="U4" s="91"/>
      <c r="V4" s="91"/>
      <c r="W4" s="91"/>
      <c r="X4" s="91">
        <v>0.2</v>
      </c>
      <c r="Y4" s="91"/>
      <c r="Z4" s="91"/>
      <c r="AA4" s="91"/>
      <c r="AB4" s="93">
        <f>+SUM(B4:AA4)</f>
        <v>0.8</v>
      </c>
      <c r="AC4" s="90"/>
    </row>
    <row r="5" spans="1:29" s="9" customFormat="1">
      <c r="A5" s="70" t="str">
        <f>+'5. Variables (datos)'!A5</f>
        <v>Argentina</v>
      </c>
      <c r="B5" s="18">
        <f>+'4. Variables (base-100)'!B5*'3. Competitividad'!$B$4</f>
        <v>0</v>
      </c>
      <c r="C5" s="18">
        <f>+'4. Variables (base-100)'!C5*'3. Competitividad'!$C$4</f>
        <v>0</v>
      </c>
      <c r="D5" s="18">
        <f>+'4. Variables (base-100)'!D5*'3. Competitividad'!$D$4</f>
        <v>0</v>
      </c>
      <c r="E5" s="18">
        <f>+'4. Variables (base-100)'!E5*'3. Competitividad'!$E$4</f>
        <v>0</v>
      </c>
      <c r="F5" s="18">
        <f>+'4. Variables (base-100)'!F5*'3. Competitividad'!$F$4</f>
        <v>0</v>
      </c>
      <c r="G5" s="18">
        <f>+'4. Variables (base-100)'!G5*'3. Competitividad'!$G$4</f>
        <v>0</v>
      </c>
      <c r="H5" s="18">
        <f>+'4. Variables (base-100)'!H5*'3. Competitividad'!$H$4</f>
        <v>0</v>
      </c>
      <c r="I5" s="18">
        <f>+'4. Variables (base-100)'!I5*'3. Competitividad'!$I$4</f>
        <v>0</v>
      </c>
      <c r="J5" s="18">
        <f>+'4. Variables (base-100)'!J5*'3. Competitividad'!$J$4</f>
        <v>0</v>
      </c>
      <c r="K5" s="18" t="e">
        <f>+'4. Variables (base-100)'!K5*'3. Competitividad'!$K$4</f>
        <v>#DIV/0!</v>
      </c>
      <c r="L5" s="18">
        <f>+'4. Variables (base-100)'!L5*'3. Competitividad'!$L$4</f>
        <v>0</v>
      </c>
      <c r="M5" s="122">
        <f>+'4. Variables (base-100)'!M5*'3. Competitividad'!$M$4</f>
        <v>10.012626101654002</v>
      </c>
      <c r="N5" s="122">
        <f>+'4. Variables (base-100)'!N5*'3. Competitividad'!$N$4</f>
        <v>0</v>
      </c>
      <c r="O5" s="18">
        <f>+'4. Variables (base-100)'!O5*'3. Competitividad'!$O$4</f>
        <v>0</v>
      </c>
      <c r="P5" s="18">
        <f>+'4. Variables (base-100)'!P5*'3. Competitividad'!$P$4</f>
        <v>0</v>
      </c>
      <c r="Q5" s="18">
        <f>+'4. Variables (base-100)'!Q5*'3. Competitividad'!$Q$4</f>
        <v>0</v>
      </c>
      <c r="R5" s="18">
        <f>+'4. Variables (base-100)'!R5*'3. Competitividad'!$R$4</f>
        <v>0</v>
      </c>
      <c r="S5" s="18">
        <f>+'4. Variables (base-100)'!S5*'3. Competitividad'!$S$4</f>
        <v>0</v>
      </c>
      <c r="T5" s="122">
        <f>+'4. Variables (base-100)'!T5*'3. Competitividad'!$T$4</f>
        <v>13.333333333333332</v>
      </c>
      <c r="U5" s="18">
        <f>+'4. Variables (base-100)'!U5*'3. Competitividad'!$U$4</f>
        <v>0</v>
      </c>
      <c r="V5" s="18" t="e">
        <f>+'4. Variables (base-100)'!V5*'3. Competitividad'!$V$4</f>
        <v>#DIV/0!</v>
      </c>
      <c r="W5" s="18" t="e">
        <f>+'4. Variables (base-100)'!W5*'3. Competitividad'!$W$4</f>
        <v>#DIV/0!</v>
      </c>
      <c r="X5" s="122">
        <f>+'4. Variables (base-100)'!X5*'3. Competitividad'!$X$4</f>
        <v>2.5914831019677891</v>
      </c>
      <c r="Y5" s="18">
        <f>+'4. Variables (base-100)'!Y5*'3. Competitividad'!$Y$4</f>
        <v>0</v>
      </c>
      <c r="Z5" s="18">
        <f>+'4. Variables (base-100)'!Z5*'3. Competitividad'!$Z$4</f>
        <v>0</v>
      </c>
      <c r="AA5" s="18" t="e">
        <f>+'4. Variables (base-100)'!AA5*'3. Competitividad'!$AA$4</f>
        <v>#DIV/0!</v>
      </c>
      <c r="AB5" s="89">
        <f>+SUMIF(B5:AA5,"&gt;0")</f>
        <v>25.937442536955125</v>
      </c>
      <c r="AC5" s="19">
        <f>+'2. Resumen '!D5</f>
        <v>320</v>
      </c>
    </row>
    <row r="6" spans="1:29" s="9" customFormat="1">
      <c r="A6" s="70" t="str">
        <f>+'5. Variables (datos)'!A6</f>
        <v>Brasil</v>
      </c>
      <c r="B6" s="18">
        <f>+'4. Variables (base-100)'!B6*'3. Competitividad'!$B$4</f>
        <v>0</v>
      </c>
      <c r="C6" s="18">
        <f>+'4. Variables (base-100)'!C6*'3. Competitividad'!$C$4</f>
        <v>0</v>
      </c>
      <c r="D6" s="18">
        <f>+'4. Variables (base-100)'!D6*'3. Competitividad'!$D$4</f>
        <v>0</v>
      </c>
      <c r="E6" s="18">
        <f>+'4. Variables (base-100)'!E6*'3. Competitividad'!$E$4</f>
        <v>0</v>
      </c>
      <c r="F6" s="18">
        <f>+'4. Variables (base-100)'!F6*'3. Competitividad'!$F$4</f>
        <v>0</v>
      </c>
      <c r="G6" s="18">
        <f>+'4. Variables (base-100)'!G6*'3. Competitividad'!$G$4</f>
        <v>0</v>
      </c>
      <c r="H6" s="18">
        <f>+'4. Variables (base-100)'!H6*'3. Competitividad'!$H$4</f>
        <v>0</v>
      </c>
      <c r="I6" s="18">
        <f>+'4. Variables (base-100)'!I6*'3. Competitividad'!$I$4</f>
        <v>0</v>
      </c>
      <c r="J6" s="18">
        <f>+'4. Variables (base-100)'!J6*'3. Competitividad'!$J$4</f>
        <v>0</v>
      </c>
      <c r="K6" s="18" t="e">
        <f>+'4. Variables (base-100)'!K6*'3. Competitividad'!$K$4</f>
        <v>#DIV/0!</v>
      </c>
      <c r="L6" s="18">
        <f>+'4. Variables (base-100)'!L6*'3. Competitividad'!$L$4</f>
        <v>0</v>
      </c>
      <c r="M6" s="122">
        <f>+'4. Variables (base-100)'!M6*'3. Competitividad'!$M$4</f>
        <v>5.1113213240552007</v>
      </c>
      <c r="N6" s="122">
        <f>+'4. Variables (base-100)'!N6*'3. Competitividad'!$N$4</f>
        <v>5.1626016260162606</v>
      </c>
      <c r="O6" s="18">
        <f>+'4. Variables (base-100)'!O6*'3. Competitividad'!$O$4</f>
        <v>0</v>
      </c>
      <c r="P6" s="18">
        <f>+'4. Variables (base-100)'!P6*'3. Competitividad'!$P$4</f>
        <v>0</v>
      </c>
      <c r="Q6" s="18">
        <f>+'4. Variables (base-100)'!Q6*'3. Competitividad'!$Q$4</f>
        <v>0</v>
      </c>
      <c r="R6" s="18">
        <f>+'4. Variables (base-100)'!R6*'3. Competitividad'!$R$4</f>
        <v>0</v>
      </c>
      <c r="S6" s="18">
        <f>+'4. Variables (base-100)'!S6*'3. Competitividad'!$S$4</f>
        <v>0</v>
      </c>
      <c r="T6" s="122">
        <f>+'4. Variables (base-100)'!T6*'3. Competitividad'!$T$4</f>
        <v>6.6666666666666661</v>
      </c>
      <c r="U6" s="18">
        <f>+'4. Variables (base-100)'!U6*'3. Competitividad'!$U$4</f>
        <v>0</v>
      </c>
      <c r="V6" s="18" t="e">
        <f>+'4. Variables (base-100)'!V6*'3. Competitividad'!$V$4</f>
        <v>#DIV/0!</v>
      </c>
      <c r="W6" s="18" t="e">
        <f>+'4. Variables (base-100)'!W6*'3. Competitividad'!$W$4</f>
        <v>#DIV/0!</v>
      </c>
      <c r="X6" s="122">
        <f>+'4. Variables (base-100)'!X6*'3. Competitividad'!$X$4</f>
        <v>1.2308205995659338</v>
      </c>
      <c r="Y6" s="18">
        <f>+'4. Variables (base-100)'!Y6*'3. Competitividad'!$Y$4</f>
        <v>0</v>
      </c>
      <c r="Z6" s="18">
        <f>+'4. Variables (base-100)'!Z6*'3. Competitividad'!$Z$4</f>
        <v>0</v>
      </c>
      <c r="AA6" s="18" t="e">
        <f>+'4. Variables (base-100)'!AA6*'3. Competitividad'!$AA$4</f>
        <v>#DIV/0!</v>
      </c>
      <c r="AB6" s="89">
        <f>+SUMIF(B6:AA6,"&gt;0")</f>
        <v>18.171410216304064</v>
      </c>
      <c r="AC6" s="19">
        <f>+'2. Resumen '!D6</f>
        <v>447</v>
      </c>
    </row>
    <row r="7" spans="1:29" s="9" customFormat="1">
      <c r="A7" s="70" t="str">
        <f>+'5. Variables (datos)'!A7</f>
        <v>Perú</v>
      </c>
      <c r="B7" s="18">
        <f>+'4. Variables (base-100)'!B7*'3. Competitividad'!$B$4</f>
        <v>0</v>
      </c>
      <c r="C7" s="18">
        <f>+'4. Variables (base-100)'!C7*'3. Competitividad'!$C$4</f>
        <v>0</v>
      </c>
      <c r="D7" s="18">
        <f>+'4. Variables (base-100)'!D7*'3. Competitividad'!$D$4</f>
        <v>0</v>
      </c>
      <c r="E7" s="18">
        <f>+'4. Variables (base-100)'!E7*'3. Competitividad'!$E$4</f>
        <v>0</v>
      </c>
      <c r="F7" s="18">
        <f>+'4. Variables (base-100)'!F7*'3. Competitividad'!$F$4</f>
        <v>0</v>
      </c>
      <c r="G7" s="18">
        <f>+'4. Variables (base-100)'!G7*'3. Competitividad'!$G$4</f>
        <v>0</v>
      </c>
      <c r="H7" s="18">
        <f>+'4. Variables (base-100)'!H7*'3. Competitividad'!$H$4</f>
        <v>0</v>
      </c>
      <c r="I7" s="18">
        <f>+'4. Variables (base-100)'!I7*'3. Competitividad'!$I$4</f>
        <v>0</v>
      </c>
      <c r="J7" s="18">
        <f>+'4. Variables (base-100)'!J7*'3. Competitividad'!$J$4</f>
        <v>0</v>
      </c>
      <c r="K7" s="18" t="e">
        <f>+'4. Variables (base-100)'!K7*'3. Competitividad'!$K$4</f>
        <v>#DIV/0!</v>
      </c>
      <c r="L7" s="18">
        <f>+'4. Variables (base-100)'!L7*'3. Competitividad'!$L$4</f>
        <v>0</v>
      </c>
      <c r="M7" s="122">
        <f>+'4. Variables (base-100)'!M7*'3. Competitividad'!$M$4</f>
        <v>5.2223340849735127</v>
      </c>
      <c r="N7" s="122">
        <f>+'4. Variables (base-100)'!N7*'3. Competitividad'!$N$4</f>
        <v>2.5203252032520327</v>
      </c>
      <c r="O7" s="18">
        <f>+'4. Variables (base-100)'!O7*'3. Competitividad'!$O$4</f>
        <v>0</v>
      </c>
      <c r="P7" s="18">
        <f>+'4. Variables (base-100)'!P7*'3. Competitividad'!$P$4</f>
        <v>0</v>
      </c>
      <c r="Q7" s="18">
        <f>+'4. Variables (base-100)'!Q7*'3. Competitividad'!$Q$4</f>
        <v>0</v>
      </c>
      <c r="R7" s="18">
        <f>+'4. Variables (base-100)'!R7*'3. Competitividad'!$R$4</f>
        <v>0</v>
      </c>
      <c r="S7" s="18">
        <f>+'4. Variables (base-100)'!S7*'3. Competitividad'!$S$4</f>
        <v>0</v>
      </c>
      <c r="T7" s="122">
        <f>+'4. Variables (base-100)'!T7*'3. Competitividad'!$T$4</f>
        <v>16.666666666666668</v>
      </c>
      <c r="U7" s="18">
        <f>+'4. Variables (base-100)'!U7*'3. Competitividad'!$U$4</f>
        <v>0</v>
      </c>
      <c r="V7" s="18" t="e">
        <f>+'4. Variables (base-100)'!V7*'3. Competitividad'!$V$4</f>
        <v>#DIV/0!</v>
      </c>
      <c r="W7" s="18" t="e">
        <f>+'4. Variables (base-100)'!W7*'3. Competitividad'!$W$4</f>
        <v>#DIV/0!</v>
      </c>
      <c r="X7" s="122">
        <f>+'4. Variables (base-100)'!X7*'3. Competitividad'!$X$4</f>
        <v>1.4238509684593166</v>
      </c>
      <c r="Y7" s="18">
        <f>+'4. Variables (base-100)'!Y7*'3. Competitividad'!$Y$4</f>
        <v>0</v>
      </c>
      <c r="Z7" s="18">
        <f>+'4. Variables (base-100)'!Z7*'3. Competitividad'!$Z$4</f>
        <v>0</v>
      </c>
      <c r="AA7" s="18" t="e">
        <f>+'4. Variables (base-100)'!AA7*'3. Competitividad'!$AA$4</f>
        <v>#DIV/0!</v>
      </c>
      <c r="AB7" s="89">
        <f>+SUMIF(B7:AA7,"&gt;0")</f>
        <v>25.83317692335153</v>
      </c>
      <c r="AC7" s="19">
        <f>+'2. Resumen '!D7</f>
        <v>382</v>
      </c>
    </row>
    <row r="8" spans="1:29" s="16" customFormat="1">
      <c r="A8" s="70" t="str">
        <f>+'5. Variables (datos)'!A8</f>
        <v>Colombia</v>
      </c>
      <c r="B8" s="18">
        <f>+'4. Variables (base-100)'!B8*'3. Competitividad'!$B$4</f>
        <v>0</v>
      </c>
      <c r="C8" s="18">
        <f>+'4. Variables (base-100)'!C8*'3. Competitividad'!$C$4</f>
        <v>0</v>
      </c>
      <c r="D8" s="18">
        <f>+'4. Variables (base-100)'!D8*'3. Competitividad'!$D$4</f>
        <v>0</v>
      </c>
      <c r="E8" s="18">
        <f>+'4. Variables (base-100)'!E8*'3. Competitividad'!$E$4</f>
        <v>0</v>
      </c>
      <c r="F8" s="18">
        <f>+'4. Variables (base-100)'!F8*'3. Competitividad'!$F$4</f>
        <v>0</v>
      </c>
      <c r="G8" s="18">
        <f>+'4. Variables (base-100)'!G8*'3. Competitividad'!$G$4</f>
        <v>0</v>
      </c>
      <c r="H8" s="18">
        <f>+'4. Variables (base-100)'!H8*'3. Competitividad'!$H$4</f>
        <v>0</v>
      </c>
      <c r="I8" s="18">
        <f>+'4. Variables (base-100)'!I8*'3. Competitividad'!$I$4</f>
        <v>0</v>
      </c>
      <c r="J8" s="18">
        <f>+'4. Variables (base-100)'!J8*'3. Competitividad'!$J$4</f>
        <v>0</v>
      </c>
      <c r="K8" s="18" t="e">
        <f>+'4. Variables (base-100)'!K8*'3. Competitividad'!$K$4</f>
        <v>#DIV/0!</v>
      </c>
      <c r="L8" s="18">
        <f>+'4. Variables (base-100)'!L8*'3. Competitividad'!$L$4</f>
        <v>0</v>
      </c>
      <c r="M8" s="122">
        <f>+'4. Variables (base-100)'!M8*'3. Competitividad'!$M$4</f>
        <v>1.8257962310218732</v>
      </c>
      <c r="N8" s="122">
        <f>+'4. Variables (base-100)'!N8*'3. Competitividad'!$N$4</f>
        <v>5.8943089430894311</v>
      </c>
      <c r="O8" s="18">
        <f>+'4. Variables (base-100)'!O8*'3. Competitividad'!$O$4</f>
        <v>0</v>
      </c>
      <c r="P8" s="18">
        <f>+'4. Variables (base-100)'!P8*'3. Competitividad'!$P$4</f>
        <v>0</v>
      </c>
      <c r="Q8" s="18">
        <f>+'4. Variables (base-100)'!Q8*'3. Competitividad'!$Q$4</f>
        <v>0</v>
      </c>
      <c r="R8" s="18">
        <f>+'4. Variables (base-100)'!R8*'3. Competitividad'!$R$4</f>
        <v>0</v>
      </c>
      <c r="S8" s="18">
        <f>+'4. Variables (base-100)'!S8*'3. Competitividad'!$S$4</f>
        <v>0</v>
      </c>
      <c r="T8" s="122">
        <f>+'4. Variables (base-100)'!T8*'3. Competitividad'!$T$4</f>
        <v>16.666666666666668</v>
      </c>
      <c r="U8" s="18">
        <f>+'4. Variables (base-100)'!U8*'3. Competitividad'!$U$4</f>
        <v>0</v>
      </c>
      <c r="V8" s="18" t="e">
        <f>+'4. Variables (base-100)'!V8*'3. Competitividad'!$V$4</f>
        <v>#DIV/0!</v>
      </c>
      <c r="W8" s="18" t="e">
        <f>+'4. Variables (base-100)'!W8*'3. Competitividad'!$W$4</f>
        <v>#DIV/0!</v>
      </c>
      <c r="X8" s="122">
        <f>+'4. Variables (base-100)'!X8*'3. Competitividad'!$X$4</f>
        <v>6.8297092889565079</v>
      </c>
      <c r="Y8" s="18">
        <f>+'4. Variables (base-100)'!Y8*'3. Competitividad'!$Y$4</f>
        <v>0</v>
      </c>
      <c r="Z8" s="18">
        <f>+'4. Variables (base-100)'!Z8*'3. Competitividad'!$Z$4</f>
        <v>0</v>
      </c>
      <c r="AA8" s="18" t="e">
        <f>+'4. Variables (base-100)'!AA8*'3. Competitividad'!$AA$4</f>
        <v>#DIV/0!</v>
      </c>
      <c r="AB8" s="89">
        <f t="shared" ref="AB8:AB22" si="0">+SUMIF(B8:AA8,"&gt;0")</f>
        <v>31.216481129734479</v>
      </c>
      <c r="AC8" s="19">
        <f>+'2. Resumen '!D8</f>
        <v>465</v>
      </c>
    </row>
    <row r="9" spans="1:29" s="16" customFormat="1">
      <c r="A9" s="70" t="str">
        <f>+'5. Variables (datos)'!A9</f>
        <v>Alemania</v>
      </c>
      <c r="B9" s="18">
        <f>+'4. Variables (base-100)'!B9*'3. Competitividad'!$B$4</f>
        <v>0</v>
      </c>
      <c r="C9" s="18">
        <f>+'4. Variables (base-100)'!C9*'3. Competitividad'!$C$4</f>
        <v>0</v>
      </c>
      <c r="D9" s="18">
        <f>+'4. Variables (base-100)'!D9*'3. Competitividad'!$D$4</f>
        <v>0</v>
      </c>
      <c r="E9" s="18">
        <f>+'4. Variables (base-100)'!E9*'3. Competitividad'!$E$4</f>
        <v>0</v>
      </c>
      <c r="F9" s="18">
        <f>+'4. Variables (base-100)'!F9*'3. Competitividad'!$F$4</f>
        <v>0</v>
      </c>
      <c r="G9" s="18">
        <f>+'4. Variables (base-100)'!G9*'3. Competitividad'!$G$4</f>
        <v>0</v>
      </c>
      <c r="H9" s="18">
        <f>+'4. Variables (base-100)'!H9*'3. Competitividad'!$H$4</f>
        <v>0</v>
      </c>
      <c r="I9" s="18">
        <f>+'4. Variables (base-100)'!I9*'3. Competitividad'!$I$4</f>
        <v>0</v>
      </c>
      <c r="J9" s="18">
        <f>+'4. Variables (base-100)'!J9*'3. Competitividad'!$J$4</f>
        <v>0</v>
      </c>
      <c r="K9" s="18" t="e">
        <f>+'4. Variables (base-100)'!K9*'3. Competitividad'!$K$4</f>
        <v>#DIV/0!</v>
      </c>
      <c r="L9" s="18">
        <f>+'4. Variables (base-100)'!L9*'3. Competitividad'!$L$4</f>
        <v>0</v>
      </c>
      <c r="M9" s="122">
        <f>+'4. Variables (base-100)'!M9*'3. Competitividad'!$M$4</f>
        <v>2.8154891385573579</v>
      </c>
      <c r="N9" s="122">
        <f>+'4. Variables (base-100)'!N9*'3. Competitividad'!$N$4</f>
        <v>0.73170731707317072</v>
      </c>
      <c r="O9" s="18">
        <f>+'4. Variables (base-100)'!O9*'3. Competitividad'!$O$4</f>
        <v>0</v>
      </c>
      <c r="P9" s="18">
        <f>+'4. Variables (base-100)'!P9*'3. Competitividad'!$P$4</f>
        <v>0</v>
      </c>
      <c r="Q9" s="18">
        <f>+'4. Variables (base-100)'!Q9*'3. Competitividad'!$Q$4</f>
        <v>0</v>
      </c>
      <c r="R9" s="18">
        <f>+'4. Variables (base-100)'!R9*'3. Competitividad'!$R$4</f>
        <v>0</v>
      </c>
      <c r="S9" s="18">
        <f>+'4. Variables (base-100)'!S9*'3. Competitividad'!$S$4</f>
        <v>0</v>
      </c>
      <c r="T9" s="122">
        <f>+'4. Variables (base-100)'!T9*'3. Competitividad'!$T$4</f>
        <v>3.333333333333333</v>
      </c>
      <c r="U9" s="18">
        <f>+'4. Variables (base-100)'!U9*'3. Competitividad'!$U$4</f>
        <v>0</v>
      </c>
      <c r="V9" s="18" t="e">
        <f>+'4. Variables (base-100)'!V9*'3. Competitividad'!$V$4</f>
        <v>#DIV/0!</v>
      </c>
      <c r="W9" s="18" t="e">
        <f>+'4. Variables (base-100)'!W9*'3. Competitividad'!$W$4</f>
        <v>#DIV/0!</v>
      </c>
      <c r="X9" s="122">
        <f>+'4. Variables (base-100)'!X9*'3. Competitividad'!$X$4</f>
        <v>1.9469985478622709</v>
      </c>
      <c r="Y9" s="18">
        <f>+'4. Variables (base-100)'!Y9*'3. Competitividad'!$Y$4</f>
        <v>0</v>
      </c>
      <c r="Z9" s="18">
        <f>+'4. Variables (base-100)'!Z9*'3. Competitividad'!$Z$4</f>
        <v>0</v>
      </c>
      <c r="AA9" s="18" t="e">
        <f>+'4. Variables (base-100)'!AA9*'3. Competitividad'!$AA$4</f>
        <v>#DIV/0!</v>
      </c>
      <c r="AB9" s="89">
        <f t="shared" si="0"/>
        <v>8.8275283368261324</v>
      </c>
      <c r="AC9" s="19">
        <f>+'2. Resumen '!D9</f>
        <v>338</v>
      </c>
    </row>
    <row r="10" spans="1:29" s="16" customFormat="1">
      <c r="A10" s="70" t="str">
        <f>+'5. Variables (datos)'!A10</f>
        <v>Francia</v>
      </c>
      <c r="B10" s="18">
        <f>+'4. Variables (base-100)'!B10*'3. Competitividad'!$B$4</f>
        <v>0</v>
      </c>
      <c r="C10" s="18">
        <f>+'4. Variables (base-100)'!C10*'3. Competitividad'!$C$4</f>
        <v>0</v>
      </c>
      <c r="D10" s="18">
        <f>+'4. Variables (base-100)'!D10*'3. Competitividad'!$D$4</f>
        <v>0</v>
      </c>
      <c r="E10" s="18">
        <f>+'4. Variables (base-100)'!E10*'3. Competitividad'!$E$4</f>
        <v>0</v>
      </c>
      <c r="F10" s="18">
        <f>+'4. Variables (base-100)'!F10*'3. Competitividad'!$F$4</f>
        <v>0</v>
      </c>
      <c r="G10" s="18">
        <f>+'4. Variables (base-100)'!G10*'3. Competitividad'!$G$4</f>
        <v>0</v>
      </c>
      <c r="H10" s="18">
        <f>+'4. Variables (base-100)'!H10*'3. Competitividad'!$H$4</f>
        <v>0</v>
      </c>
      <c r="I10" s="18">
        <f>+'4. Variables (base-100)'!I10*'3. Competitividad'!$I$4</f>
        <v>0</v>
      </c>
      <c r="J10" s="18">
        <f>+'4. Variables (base-100)'!J10*'3. Competitividad'!$J$4</f>
        <v>0</v>
      </c>
      <c r="K10" s="18" t="e">
        <f>+'4. Variables (base-100)'!K10*'3. Competitividad'!$K$4</f>
        <v>#DIV/0!</v>
      </c>
      <c r="L10" s="18">
        <f>+'4. Variables (base-100)'!L10*'3. Competitividad'!$L$4</f>
        <v>0</v>
      </c>
      <c r="M10" s="122">
        <f>+'4. Variables (base-100)'!M10*'3. Competitividad'!$M$4</f>
        <v>0.41447095912488208</v>
      </c>
      <c r="N10" s="122">
        <f>+'4. Variables (base-100)'!N10*'3. Competitividad'!$N$4</f>
        <v>11.504065040650406</v>
      </c>
      <c r="O10" s="18">
        <f>+'4. Variables (base-100)'!O10*'3. Competitividad'!$O$4</f>
        <v>0</v>
      </c>
      <c r="P10" s="18">
        <f>+'4. Variables (base-100)'!P10*'3. Competitividad'!$P$4</f>
        <v>0</v>
      </c>
      <c r="Q10" s="18">
        <f>+'4. Variables (base-100)'!Q10*'3. Competitividad'!$Q$4</f>
        <v>0</v>
      </c>
      <c r="R10" s="18">
        <f>+'4. Variables (base-100)'!R10*'3. Competitividad'!$R$4</f>
        <v>0</v>
      </c>
      <c r="S10" s="18">
        <f>+'4. Variables (base-100)'!S10*'3. Competitividad'!$S$4</f>
        <v>0</v>
      </c>
      <c r="T10" s="122">
        <f>+'4. Variables (base-100)'!T10*'3. Competitividad'!$T$4</f>
        <v>0</v>
      </c>
      <c r="U10" s="18">
        <f>+'4. Variables (base-100)'!U10*'3. Competitividad'!$U$4</f>
        <v>0</v>
      </c>
      <c r="V10" s="18" t="e">
        <f>+'4. Variables (base-100)'!V10*'3. Competitividad'!$V$4</f>
        <v>#DIV/0!</v>
      </c>
      <c r="W10" s="18" t="e">
        <f>+'4. Variables (base-100)'!W10*'3. Competitividad'!$W$4</f>
        <v>#DIV/0!</v>
      </c>
      <c r="X10" s="122">
        <f>+'4. Variables (base-100)'!X10*'3. Competitividad'!$X$4</f>
        <v>1.3234298170180461</v>
      </c>
      <c r="Y10" s="18">
        <f>+'4. Variables (base-100)'!Y10*'3. Competitividad'!$Y$4</f>
        <v>0</v>
      </c>
      <c r="Z10" s="18">
        <f>+'4. Variables (base-100)'!Z10*'3. Competitividad'!$Z$4</f>
        <v>0</v>
      </c>
      <c r="AA10" s="18" t="e">
        <f>+'4. Variables (base-100)'!AA10*'3. Competitividad'!$AA$4</f>
        <v>#DIV/0!</v>
      </c>
      <c r="AB10" s="89">
        <f t="shared" si="0"/>
        <v>13.241965816793336</v>
      </c>
      <c r="AC10" s="19">
        <f>+'2. Resumen '!D10</f>
        <v>603</v>
      </c>
    </row>
    <row r="11" spans="1:29" s="16" customFormat="1">
      <c r="A11" s="70" t="str">
        <f>+'5. Variables (datos)'!A11</f>
        <v>España</v>
      </c>
      <c r="B11" s="18">
        <f>+'4. Variables (base-100)'!B11*'3. Competitividad'!$B$4</f>
        <v>0</v>
      </c>
      <c r="C11" s="18">
        <f>+'4. Variables (base-100)'!C11*'3. Competitividad'!$C$4</f>
        <v>0</v>
      </c>
      <c r="D11" s="18">
        <f>+'4. Variables (base-100)'!D11*'3. Competitividad'!$D$4</f>
        <v>0</v>
      </c>
      <c r="E11" s="18">
        <f>+'4. Variables (base-100)'!E11*'3. Competitividad'!$E$4</f>
        <v>0</v>
      </c>
      <c r="F11" s="18">
        <f>+'4. Variables (base-100)'!F11*'3. Competitividad'!$F$4</f>
        <v>0</v>
      </c>
      <c r="G11" s="18">
        <f>+'4. Variables (base-100)'!G11*'3. Competitividad'!$G$4</f>
        <v>0</v>
      </c>
      <c r="H11" s="18">
        <f>+'4. Variables (base-100)'!H11*'3. Competitividad'!$H$4</f>
        <v>0</v>
      </c>
      <c r="I11" s="18">
        <f>+'4. Variables (base-100)'!I11*'3. Competitividad'!$I$4</f>
        <v>0</v>
      </c>
      <c r="J11" s="18">
        <f>+'4. Variables (base-100)'!J11*'3. Competitividad'!$J$4</f>
        <v>0</v>
      </c>
      <c r="K11" s="18" t="e">
        <f>+'4. Variables (base-100)'!K11*'3. Competitividad'!$K$4</f>
        <v>#DIV/0!</v>
      </c>
      <c r="L11" s="18">
        <f>+'4. Variables (base-100)'!L11*'3. Competitividad'!$L$4</f>
        <v>0</v>
      </c>
      <c r="M11" s="122">
        <f>+'4. Variables (base-100)'!M11*'3. Competitividad'!$M$4</f>
        <v>5.2585175980455077</v>
      </c>
      <c r="N11" s="122">
        <f>+'4. Variables (base-100)'!N11*'3. Competitividad'!$N$4</f>
        <v>13.902439024390242</v>
      </c>
      <c r="O11" s="18">
        <f>+'4. Variables (base-100)'!O11*'3. Competitividad'!$O$4</f>
        <v>0</v>
      </c>
      <c r="P11" s="18">
        <f>+'4. Variables (base-100)'!P11*'3. Competitividad'!$P$4</f>
        <v>0</v>
      </c>
      <c r="Q11" s="18">
        <f>+'4. Variables (base-100)'!Q11*'3. Competitividad'!$Q$4</f>
        <v>0</v>
      </c>
      <c r="R11" s="18">
        <f>+'4. Variables (base-100)'!R11*'3. Competitividad'!$R$4</f>
        <v>0</v>
      </c>
      <c r="S11" s="18">
        <f>+'4. Variables (base-100)'!S11*'3. Competitividad'!$S$4</f>
        <v>0</v>
      </c>
      <c r="T11" s="122">
        <f>+'4. Variables (base-100)'!T11*'3. Competitividad'!$T$4</f>
        <v>6.6666666666666661</v>
      </c>
      <c r="U11" s="18">
        <f>+'4. Variables (base-100)'!U11*'3. Competitividad'!$U$4</f>
        <v>0</v>
      </c>
      <c r="V11" s="18" t="e">
        <f>+'4. Variables (base-100)'!V11*'3. Competitividad'!$V$4</f>
        <v>#DIV/0!</v>
      </c>
      <c r="W11" s="18" t="e">
        <f>+'4. Variables (base-100)'!W11*'3. Competitividad'!$W$4</f>
        <v>#DIV/0!</v>
      </c>
      <c r="X11" s="122">
        <f>+'4. Variables (base-100)'!X11*'3. Competitividad'!$X$4</f>
        <v>5.0615662297653587</v>
      </c>
      <c r="Y11" s="18">
        <f>+'4. Variables (base-100)'!Y11*'3. Competitividad'!$Y$4</f>
        <v>0</v>
      </c>
      <c r="Z11" s="18">
        <f>+'4. Variables (base-100)'!Z11*'3. Competitividad'!$Z$4</f>
        <v>0</v>
      </c>
      <c r="AA11" s="18" t="e">
        <f>+'4. Variables (base-100)'!AA11*'3. Competitividad'!$AA$4</f>
        <v>#DIV/0!</v>
      </c>
      <c r="AB11" s="89">
        <f t="shared" si="0"/>
        <v>30.88918951886777</v>
      </c>
      <c r="AC11" s="19">
        <f>+'2. Resumen '!D11</f>
        <v>662</v>
      </c>
    </row>
    <row r="12" spans="1:29" s="16" customFormat="1">
      <c r="A12" s="70" t="str">
        <f>+'5. Variables (datos)'!A12</f>
        <v>Italia</v>
      </c>
      <c r="B12" s="18">
        <f>+'4. Variables (base-100)'!B12*'3. Competitividad'!$B$4</f>
        <v>0</v>
      </c>
      <c r="C12" s="18">
        <f>+'4. Variables (base-100)'!C12*'3. Competitividad'!$C$4</f>
        <v>0</v>
      </c>
      <c r="D12" s="18">
        <f>+'4. Variables (base-100)'!D12*'3. Competitividad'!$D$4</f>
        <v>0</v>
      </c>
      <c r="E12" s="18">
        <f>+'4. Variables (base-100)'!E12*'3. Competitividad'!$E$4</f>
        <v>0</v>
      </c>
      <c r="F12" s="18">
        <f>+'4. Variables (base-100)'!F12*'3. Competitividad'!$F$4</f>
        <v>0</v>
      </c>
      <c r="G12" s="18">
        <f>+'4. Variables (base-100)'!G12*'3. Competitividad'!$G$4</f>
        <v>0</v>
      </c>
      <c r="H12" s="18">
        <f>+'4. Variables (base-100)'!H12*'3. Competitividad'!$H$4</f>
        <v>0</v>
      </c>
      <c r="I12" s="18">
        <f>+'4. Variables (base-100)'!I12*'3. Competitividad'!$I$4</f>
        <v>0</v>
      </c>
      <c r="J12" s="18">
        <f>+'4. Variables (base-100)'!J12*'3. Competitividad'!$J$4</f>
        <v>0</v>
      </c>
      <c r="K12" s="18" t="e">
        <f>+'4. Variables (base-100)'!K12*'3. Competitividad'!$K$4</f>
        <v>#DIV/0!</v>
      </c>
      <c r="L12" s="18">
        <f>+'4. Variables (base-100)'!L12*'3. Competitividad'!$L$4</f>
        <v>0</v>
      </c>
      <c r="M12" s="122">
        <f>+'4. Variables (base-100)'!M12*'3. Competitividad'!$M$4</f>
        <v>0.1657883836499528</v>
      </c>
      <c r="N12" s="122">
        <f>+'4. Variables (base-100)'!N12*'3. Competitividad'!$N$4</f>
        <v>18.008130081300813</v>
      </c>
      <c r="O12" s="18">
        <f>+'4. Variables (base-100)'!O12*'3. Competitividad'!$O$4</f>
        <v>0</v>
      </c>
      <c r="P12" s="18">
        <f>+'4. Variables (base-100)'!P12*'3. Competitividad'!$P$4</f>
        <v>0</v>
      </c>
      <c r="Q12" s="18">
        <f>+'4. Variables (base-100)'!Q12*'3. Competitividad'!$Q$4</f>
        <v>0</v>
      </c>
      <c r="R12" s="18">
        <f>+'4. Variables (base-100)'!R12*'3. Competitividad'!$R$4</f>
        <v>0</v>
      </c>
      <c r="S12" s="18">
        <f>+'4. Variables (base-100)'!S12*'3. Competitividad'!$S$4</f>
        <v>0</v>
      </c>
      <c r="T12" s="122">
        <f>+'4. Variables (base-100)'!T12*'3. Competitividad'!$T$4</f>
        <v>0</v>
      </c>
      <c r="U12" s="18">
        <f>+'4. Variables (base-100)'!U12*'3. Competitividad'!$U$4</f>
        <v>0</v>
      </c>
      <c r="V12" s="18" t="e">
        <f>+'4. Variables (base-100)'!V12*'3. Competitividad'!$V$4</f>
        <v>#DIV/0!</v>
      </c>
      <c r="W12" s="18" t="e">
        <f>+'4. Variables (base-100)'!W12*'3. Competitividad'!$W$4</f>
        <v>#DIV/0!</v>
      </c>
      <c r="X12" s="122">
        <f>+'4. Variables (base-100)'!X12*'3. Competitividad'!$X$4</f>
        <v>0.6308136696244917</v>
      </c>
      <c r="Y12" s="18">
        <f>+'4. Variables (base-100)'!Y12*'3. Competitividad'!$Y$4</f>
        <v>0</v>
      </c>
      <c r="Z12" s="18">
        <f>+'4. Variables (base-100)'!Z12*'3. Competitividad'!$Z$4</f>
        <v>0</v>
      </c>
      <c r="AA12" s="18" t="e">
        <f>+'4. Variables (base-100)'!AA12*'3. Competitividad'!$AA$4</f>
        <v>#DIV/0!</v>
      </c>
      <c r="AB12" s="89">
        <f t="shared" si="0"/>
        <v>18.804732134575257</v>
      </c>
      <c r="AC12" s="19">
        <f>+'2. Resumen '!D12</f>
        <v>763</v>
      </c>
    </row>
    <row r="13" spans="1:29" s="16" customFormat="1">
      <c r="A13" s="70" t="str">
        <f>+'5. Variables (datos)'!A13</f>
        <v>Benelux</v>
      </c>
      <c r="B13" s="18">
        <f>+'4. Variables (base-100)'!B13*'3. Competitividad'!$B$4</f>
        <v>0</v>
      </c>
      <c r="C13" s="18">
        <f>+'4. Variables (base-100)'!C13*'3. Competitividad'!$C$4</f>
        <v>0</v>
      </c>
      <c r="D13" s="18">
        <f>+'4. Variables (base-100)'!D13*'3. Competitividad'!$D$4</f>
        <v>0</v>
      </c>
      <c r="E13" s="18">
        <f>+'4. Variables (base-100)'!E13*'3. Competitividad'!$E$4</f>
        <v>0</v>
      </c>
      <c r="F13" s="18">
        <f>+'4. Variables (base-100)'!F13*'3. Competitividad'!$F$4</f>
        <v>0</v>
      </c>
      <c r="G13" s="18">
        <f>+'4. Variables (base-100)'!G13*'3. Competitividad'!$G$4</f>
        <v>0</v>
      </c>
      <c r="H13" s="18">
        <f>+'4. Variables (base-100)'!H13*'3. Competitividad'!$H$4</f>
        <v>0</v>
      </c>
      <c r="I13" s="18">
        <f>+'4. Variables (base-100)'!I13*'3. Competitividad'!$I$4</f>
        <v>0</v>
      </c>
      <c r="J13" s="18">
        <f>+'4. Variables (base-100)'!J13*'3. Competitividad'!$J$4</f>
        <v>0</v>
      </c>
      <c r="K13" s="18" t="e">
        <f>+'4. Variables (base-100)'!K13*'3. Competitividad'!$K$4</f>
        <v>#DIV/0!</v>
      </c>
      <c r="L13" s="18">
        <f>+'4. Variables (base-100)'!L13*'3. Competitividad'!$L$4</f>
        <v>0</v>
      </c>
      <c r="M13" s="122">
        <f>+'4. Variables (base-100)'!M13*'3. Competitividad'!$M$4</f>
        <v>10.859139129071909</v>
      </c>
      <c r="N13" s="122">
        <f>+'4. Variables (base-100)'!N13*'3. Competitividad'!$N$4</f>
        <v>6.2195121951219514</v>
      </c>
      <c r="O13" s="18">
        <f>+'4. Variables (base-100)'!O13*'3. Competitividad'!$O$4</f>
        <v>0</v>
      </c>
      <c r="P13" s="18">
        <f>+'4. Variables (base-100)'!P13*'3. Competitividad'!$P$4</f>
        <v>0</v>
      </c>
      <c r="Q13" s="18">
        <f>+'4. Variables (base-100)'!Q13*'3. Competitividad'!$Q$4</f>
        <v>0</v>
      </c>
      <c r="R13" s="18">
        <f>+'4. Variables (base-100)'!R13*'3. Competitividad'!$R$4</f>
        <v>0</v>
      </c>
      <c r="S13" s="18">
        <f>+'4. Variables (base-100)'!S13*'3. Competitividad'!$S$4</f>
        <v>0</v>
      </c>
      <c r="T13" s="122">
        <f>+'4. Variables (base-100)'!T13*'3. Competitividad'!$T$4</f>
        <v>0</v>
      </c>
      <c r="U13" s="18">
        <f>+'4. Variables (base-100)'!U13*'3. Competitividad'!$U$4</f>
        <v>0</v>
      </c>
      <c r="V13" s="18" t="e">
        <f>+'4. Variables (base-100)'!V13*'3. Competitividad'!$V$4</f>
        <v>#DIV/0!</v>
      </c>
      <c r="W13" s="18" t="e">
        <f>+'4. Variables (base-100)'!W13*'3. Competitividad'!$W$4</f>
        <v>#DIV/0!</v>
      </c>
      <c r="X13" s="122">
        <f>+'4. Variables (base-100)'!X13*'3. Competitividad'!$X$4</f>
        <v>1.4731165521651344</v>
      </c>
      <c r="Y13" s="18">
        <f>+'4. Variables (base-100)'!Y13*'3. Competitividad'!$Y$4</f>
        <v>0</v>
      </c>
      <c r="Z13" s="18">
        <f>+'4. Variables (base-100)'!Z13*'3. Competitividad'!$Z$4</f>
        <v>0</v>
      </c>
      <c r="AA13" s="18" t="e">
        <f>+'4. Variables (base-100)'!AA13*'3. Competitividad'!$AA$4</f>
        <v>#DIV/0!</v>
      </c>
      <c r="AB13" s="89">
        <f t="shared" si="0"/>
        <v>18.551767876358994</v>
      </c>
      <c r="AC13" s="19">
        <f>+'2. Resumen '!D13</f>
        <v>473</v>
      </c>
    </row>
    <row r="14" spans="1:29" s="16" customFormat="1">
      <c r="A14" s="70" t="str">
        <f>+'5. Variables (datos)'!A14</f>
        <v>Reino Unido</v>
      </c>
      <c r="B14" s="18">
        <f>+'4. Variables (base-100)'!B14*'3. Competitividad'!$B$4</f>
        <v>0</v>
      </c>
      <c r="C14" s="18">
        <f>+'4. Variables (base-100)'!C14*'3. Competitividad'!$C$4</f>
        <v>0</v>
      </c>
      <c r="D14" s="18">
        <f>+'4. Variables (base-100)'!D14*'3. Competitividad'!$D$4</f>
        <v>0</v>
      </c>
      <c r="E14" s="18">
        <f>+'4. Variables (base-100)'!E14*'3. Competitividad'!$E$4</f>
        <v>0</v>
      </c>
      <c r="F14" s="18">
        <f>+'4. Variables (base-100)'!F14*'3. Competitividad'!$F$4</f>
        <v>0</v>
      </c>
      <c r="G14" s="18">
        <f>+'4. Variables (base-100)'!G14*'3. Competitividad'!$G$4</f>
        <v>0</v>
      </c>
      <c r="H14" s="18">
        <f>+'4. Variables (base-100)'!H14*'3. Competitividad'!$H$4</f>
        <v>0</v>
      </c>
      <c r="I14" s="18">
        <f>+'4. Variables (base-100)'!I14*'3. Competitividad'!$I$4</f>
        <v>0</v>
      </c>
      <c r="J14" s="18">
        <f>+'4. Variables (base-100)'!J14*'3. Competitividad'!$J$4</f>
        <v>0</v>
      </c>
      <c r="K14" s="18" t="e">
        <f>+'4. Variables (base-100)'!K14*'3. Competitividad'!$K$4</f>
        <v>#DIV/0!</v>
      </c>
      <c r="L14" s="18">
        <f>+'4. Variables (base-100)'!L14*'3. Competitividad'!$L$4</f>
        <v>0</v>
      </c>
      <c r="M14" s="122">
        <f>+'4. Variables (base-100)'!M14*'3. Competitividad'!$M$4</f>
        <v>3.5160142664458216</v>
      </c>
      <c r="N14" s="122">
        <f>+'4. Variables (base-100)'!N14*'3. Competitividad'!$N$4</f>
        <v>13.29268292682927</v>
      </c>
      <c r="O14" s="18">
        <f>+'4. Variables (base-100)'!O14*'3. Competitividad'!$O$4</f>
        <v>0</v>
      </c>
      <c r="P14" s="18">
        <f>+'4. Variables (base-100)'!P14*'3. Competitividad'!$P$4</f>
        <v>0</v>
      </c>
      <c r="Q14" s="18">
        <f>+'4. Variables (base-100)'!Q14*'3. Competitividad'!$Q$4</f>
        <v>0</v>
      </c>
      <c r="R14" s="18">
        <f>+'4. Variables (base-100)'!R14*'3. Competitividad'!$R$4</f>
        <v>0</v>
      </c>
      <c r="S14" s="18">
        <f>+'4. Variables (base-100)'!S14*'3. Competitividad'!$S$4</f>
        <v>0</v>
      </c>
      <c r="T14" s="122">
        <f>+'4. Variables (base-100)'!T14*'3. Competitividad'!$T$4</f>
        <v>3.333333333333333</v>
      </c>
      <c r="U14" s="18">
        <f>+'4. Variables (base-100)'!U14*'3. Competitividad'!$U$4</f>
        <v>0</v>
      </c>
      <c r="V14" s="18" t="e">
        <f>+'4. Variables (base-100)'!V14*'3. Competitividad'!$V$4</f>
        <v>#DIV/0!</v>
      </c>
      <c r="W14" s="18" t="e">
        <f>+'4. Variables (base-100)'!W14*'3. Competitividad'!$W$4</f>
        <v>#DIV/0!</v>
      </c>
      <c r="X14" s="122">
        <f>+'4. Variables (base-100)'!X14*'3. Competitividad'!$X$4</f>
        <v>1.7998317914213624</v>
      </c>
      <c r="Y14" s="18">
        <f>+'4. Variables (base-100)'!Y14*'3. Competitividad'!$Y$4</f>
        <v>0</v>
      </c>
      <c r="Z14" s="18">
        <f>+'4. Variables (base-100)'!Z14*'3. Competitividad'!$Z$4</f>
        <v>0</v>
      </c>
      <c r="AA14" s="18" t="e">
        <f>+'4. Variables (base-100)'!AA14*'3. Competitividad'!$AA$4</f>
        <v>#DIV/0!</v>
      </c>
      <c r="AB14" s="89">
        <f t="shared" si="0"/>
        <v>21.941862318029784</v>
      </c>
      <c r="AC14" s="19">
        <f>+'2. Resumen '!D14</f>
        <v>647</v>
      </c>
    </row>
    <row r="15" spans="1:29" s="16" customFormat="1">
      <c r="A15" s="70" t="str">
        <f>+'5. Variables (datos)'!A15</f>
        <v>EEUU</v>
      </c>
      <c r="B15" s="18">
        <f>+'4. Variables (base-100)'!B15*'3. Competitividad'!$B$4</f>
        <v>0</v>
      </c>
      <c r="C15" s="18">
        <f>+'4. Variables (base-100)'!C15*'3. Competitividad'!$C$4</f>
        <v>0</v>
      </c>
      <c r="D15" s="18">
        <f>+'4. Variables (base-100)'!D15*'3. Competitividad'!$D$4</f>
        <v>0</v>
      </c>
      <c r="E15" s="18">
        <f>+'4. Variables (base-100)'!E15*'3. Competitividad'!$E$4</f>
        <v>0</v>
      </c>
      <c r="F15" s="18">
        <f>+'4. Variables (base-100)'!F15*'3. Competitividad'!$F$4</f>
        <v>0</v>
      </c>
      <c r="G15" s="18">
        <f>+'4. Variables (base-100)'!G15*'3. Competitividad'!$G$4</f>
        <v>0</v>
      </c>
      <c r="H15" s="18">
        <f>+'4. Variables (base-100)'!H15*'3. Competitividad'!$H$4</f>
        <v>0</v>
      </c>
      <c r="I15" s="18">
        <f>+'4. Variables (base-100)'!I15*'3. Competitividad'!$I$4</f>
        <v>0</v>
      </c>
      <c r="J15" s="18">
        <f>+'4. Variables (base-100)'!J15*'3. Competitividad'!$J$4</f>
        <v>0</v>
      </c>
      <c r="K15" s="18" t="e">
        <f>+'4. Variables (base-100)'!K15*'3. Competitividad'!$K$4</f>
        <v>#DIV/0!</v>
      </c>
      <c r="L15" s="18">
        <f>+'4. Variables (base-100)'!L15*'3. Competitividad'!$L$4</f>
        <v>0</v>
      </c>
      <c r="M15" s="122">
        <f>+'4. Variables (base-100)'!M15*'3. Competitividad'!$M$4</f>
        <v>4.8412047907273523</v>
      </c>
      <c r="N15" s="122">
        <f>+'4. Variables (base-100)'!N15*'3. Competitividad'!$N$4</f>
        <v>11.544715447154474</v>
      </c>
      <c r="O15" s="18">
        <f>+'4. Variables (base-100)'!O15*'3. Competitividad'!$O$4</f>
        <v>0</v>
      </c>
      <c r="P15" s="18">
        <f>+'4. Variables (base-100)'!P15*'3. Competitividad'!$P$4</f>
        <v>0</v>
      </c>
      <c r="Q15" s="18">
        <f>+'4. Variables (base-100)'!Q15*'3. Competitividad'!$Q$4</f>
        <v>0</v>
      </c>
      <c r="R15" s="18">
        <f>+'4. Variables (base-100)'!R15*'3. Competitividad'!$R$4</f>
        <v>0</v>
      </c>
      <c r="S15" s="18">
        <f>+'4. Variables (base-100)'!S15*'3. Competitividad'!$S$4</f>
        <v>0</v>
      </c>
      <c r="T15" s="122">
        <f>+'4. Variables (base-100)'!T15*'3. Competitividad'!$T$4</f>
        <v>20</v>
      </c>
      <c r="U15" s="18">
        <f>+'4. Variables (base-100)'!U15*'3. Competitividad'!$U$4</f>
        <v>0</v>
      </c>
      <c r="V15" s="18" t="e">
        <f>+'4. Variables (base-100)'!V15*'3. Competitividad'!$V$4</f>
        <v>#DIV/0!</v>
      </c>
      <c r="W15" s="18" t="e">
        <f>+'4. Variables (base-100)'!W15*'3. Competitividad'!$W$4</f>
        <v>#DIV/0!</v>
      </c>
      <c r="X15" s="122">
        <f>+'4. Variables (base-100)'!X15*'3. Competitividad'!$X$4</f>
        <v>20</v>
      </c>
      <c r="Y15" s="18">
        <f>+'4. Variables (base-100)'!Y15*'3. Competitividad'!$Y$4</f>
        <v>0</v>
      </c>
      <c r="Z15" s="18">
        <f>+'4. Variables (base-100)'!Z15*'3. Competitividad'!$Z$4</f>
        <v>0</v>
      </c>
      <c r="AA15" s="18" t="e">
        <f>+'4. Variables (base-100)'!AA15*'3. Competitividad'!$AA$4</f>
        <v>#DIV/0!</v>
      </c>
      <c r="AB15" s="89">
        <f t="shared" si="0"/>
        <v>56.385920237881827</v>
      </c>
      <c r="AC15" s="19">
        <f>+'2. Resumen '!D15</f>
        <v>604</v>
      </c>
    </row>
    <row r="16" spans="1:29" s="16" customFormat="1">
      <c r="A16" s="70" t="str">
        <f>+'5. Variables (datos)'!A16</f>
        <v>Canadá</v>
      </c>
      <c r="B16" s="18">
        <f>+'4. Variables (base-100)'!B16*'3. Competitividad'!$B$4</f>
        <v>0</v>
      </c>
      <c r="C16" s="18">
        <f>+'4. Variables (base-100)'!C16*'3. Competitividad'!$C$4</f>
        <v>0</v>
      </c>
      <c r="D16" s="18">
        <f>+'4. Variables (base-100)'!D16*'3. Competitividad'!$D$4</f>
        <v>0</v>
      </c>
      <c r="E16" s="18">
        <f>+'4. Variables (base-100)'!E16*'3. Competitividad'!$E$4</f>
        <v>0</v>
      </c>
      <c r="F16" s="18">
        <f>+'4. Variables (base-100)'!F16*'3. Competitividad'!$F$4</f>
        <v>0</v>
      </c>
      <c r="G16" s="18">
        <f>+'4. Variables (base-100)'!G16*'3. Competitividad'!$G$4</f>
        <v>0</v>
      </c>
      <c r="H16" s="18">
        <f>+'4. Variables (base-100)'!H16*'3. Competitividad'!$H$4</f>
        <v>0</v>
      </c>
      <c r="I16" s="18">
        <f>+'4. Variables (base-100)'!I16*'3. Competitividad'!$I$4</f>
        <v>0</v>
      </c>
      <c r="J16" s="18">
        <f>+'4. Variables (base-100)'!J16*'3. Competitividad'!$J$4</f>
        <v>0</v>
      </c>
      <c r="K16" s="18" t="e">
        <f>+'4. Variables (base-100)'!K16*'3. Competitividad'!$K$4</f>
        <v>#DIV/0!</v>
      </c>
      <c r="L16" s="18">
        <f>+'4. Variables (base-100)'!L16*'3. Competitividad'!$L$4</f>
        <v>0</v>
      </c>
      <c r="M16" s="122">
        <f>+'4. Variables (base-100)'!M16*'3. Competitividad'!$M$4</f>
        <v>4.9482164185581317</v>
      </c>
      <c r="N16" s="122">
        <f>+'4. Variables (base-100)'!N16*'3. Competitividad'!$N$4</f>
        <v>11.707317073170731</v>
      </c>
      <c r="O16" s="18">
        <f>+'4. Variables (base-100)'!O16*'3. Competitividad'!$O$4</f>
        <v>0</v>
      </c>
      <c r="P16" s="18">
        <f>+'4. Variables (base-100)'!P16*'3. Competitividad'!$P$4</f>
        <v>0</v>
      </c>
      <c r="Q16" s="18">
        <f>+'4. Variables (base-100)'!Q16*'3. Competitividad'!$Q$4</f>
        <v>0</v>
      </c>
      <c r="R16" s="18">
        <f>+'4. Variables (base-100)'!R16*'3. Competitividad'!$R$4</f>
        <v>0</v>
      </c>
      <c r="S16" s="18">
        <f>+'4. Variables (base-100)'!S16*'3. Competitividad'!$S$4</f>
        <v>0</v>
      </c>
      <c r="T16" s="122">
        <f>+'4. Variables (base-100)'!T16*'3. Competitividad'!$T$4</f>
        <v>3.333333333333333</v>
      </c>
      <c r="U16" s="18">
        <f>+'4. Variables (base-100)'!U16*'3. Competitividad'!$U$4</f>
        <v>0</v>
      </c>
      <c r="V16" s="18" t="e">
        <f>+'4. Variables (base-100)'!V16*'3. Competitividad'!$V$4</f>
        <v>#DIV/0!</v>
      </c>
      <c r="W16" s="18" t="e">
        <f>+'4. Variables (base-100)'!W16*'3. Competitividad'!$W$4</f>
        <v>#DIV/0!</v>
      </c>
      <c r="X16" s="122">
        <f>+'4. Variables (base-100)'!X16*'3. Competitividad'!$X$4</f>
        <v>2.301937548627714</v>
      </c>
      <c r="Y16" s="18">
        <f>+'4. Variables (base-100)'!Y16*'3. Competitividad'!$Y$4</f>
        <v>0</v>
      </c>
      <c r="Z16" s="18">
        <f>+'4. Variables (base-100)'!Z16*'3. Competitividad'!$Z$4</f>
        <v>0</v>
      </c>
      <c r="AA16" s="18" t="e">
        <f>+'4. Variables (base-100)'!AA16*'3. Competitividad'!$AA$4</f>
        <v>#DIV/0!</v>
      </c>
      <c r="AB16" s="89">
        <f t="shared" si="0"/>
        <v>22.290804373689909</v>
      </c>
      <c r="AC16" s="19">
        <f>+'2. Resumen '!D16</f>
        <v>608</v>
      </c>
    </row>
    <row r="17" spans="1:29" s="16" customFormat="1">
      <c r="A17" s="70" t="str">
        <f>+'5. Variables (datos)'!A17</f>
        <v>Mexico</v>
      </c>
      <c r="B17" s="18">
        <f>+'4. Variables (base-100)'!B17*'3. Competitividad'!$B$4</f>
        <v>0</v>
      </c>
      <c r="C17" s="18">
        <f>+'4. Variables (base-100)'!C17*'3. Competitividad'!$C$4</f>
        <v>0</v>
      </c>
      <c r="D17" s="18">
        <f>+'4. Variables (base-100)'!D17*'3. Competitividad'!$D$4</f>
        <v>0</v>
      </c>
      <c r="E17" s="18">
        <f>+'4. Variables (base-100)'!E17*'3. Competitividad'!$E$4</f>
        <v>0</v>
      </c>
      <c r="F17" s="18">
        <f>+'4. Variables (base-100)'!F17*'3. Competitividad'!$F$4</f>
        <v>0</v>
      </c>
      <c r="G17" s="18">
        <f>+'4. Variables (base-100)'!G17*'3. Competitividad'!$G$4</f>
        <v>0</v>
      </c>
      <c r="H17" s="18">
        <f>+'4. Variables (base-100)'!H17*'3. Competitividad'!$H$4</f>
        <v>0</v>
      </c>
      <c r="I17" s="18">
        <f>+'4. Variables (base-100)'!I17*'3. Competitividad'!$I$4</f>
        <v>0</v>
      </c>
      <c r="J17" s="18">
        <f>+'4. Variables (base-100)'!J17*'3. Competitividad'!$J$4</f>
        <v>0</v>
      </c>
      <c r="K17" s="18" t="e">
        <f>+'4. Variables (base-100)'!K17*'3. Competitividad'!$K$4</f>
        <v>#DIV/0!</v>
      </c>
      <c r="L17" s="18">
        <f>+'4. Variables (base-100)'!L17*'3. Competitividad'!$L$4</f>
        <v>0</v>
      </c>
      <c r="M17" s="122">
        <f>+'4. Variables (base-100)'!M17*'3. Competitividad'!$M$4</f>
        <v>10.374445933912728</v>
      </c>
      <c r="N17" s="122">
        <f>+'4. Variables (base-100)'!N17*'3. Competitividad'!$N$4</f>
        <v>7.3983739837398375</v>
      </c>
      <c r="O17" s="18">
        <f>+'4. Variables (base-100)'!O17*'3. Competitividad'!$O$4</f>
        <v>0</v>
      </c>
      <c r="P17" s="18">
        <f>+'4. Variables (base-100)'!P17*'3. Competitividad'!$P$4</f>
        <v>0</v>
      </c>
      <c r="Q17" s="18">
        <f>+'4. Variables (base-100)'!Q17*'3. Competitividad'!$Q$4</f>
        <v>0</v>
      </c>
      <c r="R17" s="18">
        <f>+'4. Variables (base-100)'!R17*'3. Competitividad'!$R$4</f>
        <v>0</v>
      </c>
      <c r="S17" s="18">
        <f>+'4. Variables (base-100)'!S17*'3. Competitividad'!$S$4</f>
        <v>0</v>
      </c>
      <c r="T17" s="122">
        <f>+'4. Variables (base-100)'!T17*'3. Competitividad'!$T$4</f>
        <v>0</v>
      </c>
      <c r="U17" s="18">
        <f>+'4. Variables (base-100)'!U17*'3. Competitividad'!$U$4</f>
        <v>0</v>
      </c>
      <c r="V17" s="18" t="e">
        <f>+'4. Variables (base-100)'!V17*'3. Competitividad'!$V$4</f>
        <v>#DIV/0!</v>
      </c>
      <c r="W17" s="18" t="e">
        <f>+'4. Variables (base-100)'!W17*'3. Competitividad'!$W$4</f>
        <v>#DIV/0!</v>
      </c>
      <c r="X17" s="122">
        <f>+'4. Variables (base-100)'!X17*'3. Competitividad'!$X$4</f>
        <v>1.7234764366241107</v>
      </c>
      <c r="Y17" s="18">
        <f>+'4. Variables (base-100)'!Y17*'3. Competitividad'!$Y$4</f>
        <v>0</v>
      </c>
      <c r="Z17" s="18">
        <f>+'4. Variables (base-100)'!Z17*'3. Competitividad'!$Z$4</f>
        <v>0</v>
      </c>
      <c r="AA17" s="18" t="e">
        <f>+'4. Variables (base-100)'!AA17*'3. Competitividad'!$AA$4</f>
        <v>#DIV/0!</v>
      </c>
      <c r="AB17" s="89">
        <f t="shared" si="0"/>
        <v>19.496296354276677</v>
      </c>
      <c r="AC17" s="19">
        <f>+'2. Resumen '!D17</f>
        <v>502</v>
      </c>
    </row>
    <row r="18" spans="1:29" s="16" customFormat="1">
      <c r="A18" s="70" t="str">
        <f>+'5. Variables (datos)'!A18</f>
        <v>Australia</v>
      </c>
      <c r="B18" s="18">
        <f>+'4. Variables (base-100)'!B18*'3. Competitividad'!$B$4</f>
        <v>0</v>
      </c>
      <c r="C18" s="18">
        <f>+'4. Variables (base-100)'!C18*'3. Competitividad'!$C$4</f>
        <v>0</v>
      </c>
      <c r="D18" s="18">
        <f>+'4. Variables (base-100)'!D18*'3. Competitividad'!$D$4</f>
        <v>0</v>
      </c>
      <c r="E18" s="18">
        <f>+'4. Variables (base-100)'!E18*'3. Competitividad'!$E$4</f>
        <v>0</v>
      </c>
      <c r="F18" s="18">
        <f>+'4. Variables (base-100)'!F18*'3. Competitividad'!$F$4</f>
        <v>0</v>
      </c>
      <c r="G18" s="18">
        <f>+'4. Variables (base-100)'!G18*'3. Competitividad'!$G$4</f>
        <v>0</v>
      </c>
      <c r="H18" s="18">
        <f>+'4. Variables (base-100)'!H18*'3. Competitividad'!$H$4</f>
        <v>0</v>
      </c>
      <c r="I18" s="18">
        <f>+'4. Variables (base-100)'!I18*'3. Competitividad'!$I$4</f>
        <v>0</v>
      </c>
      <c r="J18" s="18">
        <f>+'4. Variables (base-100)'!J18*'3. Competitividad'!$J$4</f>
        <v>0</v>
      </c>
      <c r="K18" s="18" t="e">
        <f>+'4. Variables (base-100)'!K18*'3. Competitividad'!$K$4</f>
        <v>#DIV/0!</v>
      </c>
      <c r="L18" s="18">
        <f>+'4. Variables (base-100)'!L18*'3. Competitividad'!$L$4</f>
        <v>0</v>
      </c>
      <c r="M18" s="122">
        <f>+'4. Variables (base-100)'!M18*'3. Competitividad'!$M$4</f>
        <v>5.3881224686234654</v>
      </c>
      <c r="N18" s="122">
        <f>+'4. Variables (base-100)'!N18*'3. Competitividad'!$N$4</f>
        <v>3.780487804878049</v>
      </c>
      <c r="O18" s="18">
        <f>+'4. Variables (base-100)'!O18*'3. Competitividad'!$O$4</f>
        <v>0</v>
      </c>
      <c r="P18" s="18">
        <f>+'4. Variables (base-100)'!P18*'3. Competitividad'!$P$4</f>
        <v>0</v>
      </c>
      <c r="Q18" s="18">
        <f>+'4. Variables (base-100)'!Q18*'3. Competitividad'!$Q$4</f>
        <v>0</v>
      </c>
      <c r="R18" s="18">
        <f>+'4. Variables (base-100)'!R18*'3. Competitividad'!$R$4</f>
        <v>0</v>
      </c>
      <c r="S18" s="18">
        <f>+'4. Variables (base-100)'!S18*'3. Competitividad'!$S$4</f>
        <v>0</v>
      </c>
      <c r="T18" s="122">
        <f>+'4. Variables (base-100)'!T18*'3. Competitividad'!$T$4</f>
        <v>0</v>
      </c>
      <c r="U18" s="18">
        <f>+'4. Variables (base-100)'!U18*'3. Competitividad'!$U$4</f>
        <v>0</v>
      </c>
      <c r="V18" s="18" t="e">
        <f>+'4. Variables (base-100)'!V18*'3. Competitividad'!$V$4</f>
        <v>#DIV/0!</v>
      </c>
      <c r="W18" s="18" t="e">
        <f>+'4. Variables (base-100)'!W18*'3. Competitividad'!$W$4</f>
        <v>#DIV/0!</v>
      </c>
      <c r="X18" s="122">
        <f>+'4. Variables (base-100)'!X18*'3. Competitividad'!$X$4</f>
        <v>0.57096417535271837</v>
      </c>
      <c r="Y18" s="18">
        <f>+'4. Variables (base-100)'!Y18*'3. Competitividad'!$Y$4</f>
        <v>0</v>
      </c>
      <c r="Z18" s="18">
        <f>+'4. Variables (base-100)'!Z18*'3. Competitividad'!$Z$4</f>
        <v>0</v>
      </c>
      <c r="AA18" s="18" t="e">
        <f>+'4. Variables (base-100)'!AA18*'3. Competitividad'!$AA$4</f>
        <v>#DIV/0!</v>
      </c>
      <c r="AB18" s="89">
        <f t="shared" si="0"/>
        <v>9.7395744488542331</v>
      </c>
      <c r="AC18" s="19">
        <f>+'2. Resumen '!D18</f>
        <v>413</v>
      </c>
    </row>
    <row r="19" spans="1:29" s="16" customFormat="1">
      <c r="A19" s="70" t="str">
        <f>+'5. Variables (datos)'!A19</f>
        <v>Chile</v>
      </c>
      <c r="B19" s="18">
        <f>+'4. Variables (base-100)'!B19*'3. Competitividad'!$B$4</f>
        <v>0</v>
      </c>
      <c r="C19" s="18">
        <f>+'4. Variables (base-100)'!C19*'3. Competitividad'!$C$4</f>
        <v>0</v>
      </c>
      <c r="D19" s="18">
        <f>+'4. Variables (base-100)'!D19*'3. Competitividad'!$D$4</f>
        <v>0</v>
      </c>
      <c r="E19" s="18">
        <f>+'4. Variables (base-100)'!E19*'3. Competitividad'!$E$4</f>
        <v>0</v>
      </c>
      <c r="F19" s="18">
        <f>+'4. Variables (base-100)'!F19*'3. Competitividad'!$F$4</f>
        <v>0</v>
      </c>
      <c r="G19" s="18">
        <f>+'4. Variables (base-100)'!G19*'3. Competitividad'!$G$4</f>
        <v>0</v>
      </c>
      <c r="H19" s="18">
        <f>+'4. Variables (base-100)'!H19*'3. Competitividad'!$H$4</f>
        <v>0</v>
      </c>
      <c r="I19" s="18">
        <f>+'4. Variables (base-100)'!I19*'3. Competitividad'!$I$4</f>
        <v>0</v>
      </c>
      <c r="J19" s="18">
        <f>+'4. Variables (base-100)'!J19*'3. Competitividad'!$J$4</f>
        <v>0</v>
      </c>
      <c r="K19" s="18" t="e">
        <f>+'4. Variables (base-100)'!K19*'3. Competitividad'!$K$4</f>
        <v>#DIV/0!</v>
      </c>
      <c r="L19" s="18">
        <f>+'4. Variables (base-100)'!L19*'3. Competitividad'!$L$4</f>
        <v>0</v>
      </c>
      <c r="M19" s="122">
        <f>+'4. Variables (base-100)'!M19*'3. Competitividad'!$M$4</f>
        <v>3.2328734811740798</v>
      </c>
      <c r="N19" s="122">
        <f>+'4. Variables (base-100)'!N19*'3. Competitividad'!$N$4</f>
        <v>2.601626016260163</v>
      </c>
      <c r="O19" s="18">
        <f>+'4. Variables (base-100)'!O19*'3. Competitividad'!$O$4</f>
        <v>0</v>
      </c>
      <c r="P19" s="18">
        <f>+'4. Variables (base-100)'!P19*'3. Competitividad'!$P$4</f>
        <v>0</v>
      </c>
      <c r="Q19" s="18">
        <f>+'4. Variables (base-100)'!Q19*'3. Competitividad'!$Q$4</f>
        <v>0</v>
      </c>
      <c r="R19" s="18">
        <f>+'4. Variables (base-100)'!R19*'3. Competitividad'!$R$4</f>
        <v>0</v>
      </c>
      <c r="S19" s="18">
        <f>+'4. Variables (base-100)'!S19*'3. Competitividad'!$S$4</f>
        <v>0</v>
      </c>
      <c r="T19" s="122">
        <f>+'4. Variables (base-100)'!T19*'3. Competitividad'!$T$4</f>
        <v>0</v>
      </c>
      <c r="U19" s="18">
        <f>+'4. Variables (base-100)'!U19*'3. Competitividad'!$U$4</f>
        <v>0</v>
      </c>
      <c r="V19" s="18" t="e">
        <f>+'4. Variables (base-100)'!V19*'3. Competitividad'!$V$4</f>
        <v>#DIV/0!</v>
      </c>
      <c r="W19" s="18" t="e">
        <f>+'4. Variables (base-100)'!W19*'3. Competitividad'!$W$4</f>
        <v>#DIV/0!</v>
      </c>
      <c r="X19" s="122">
        <f>+'4. Variables (base-100)'!X19*'3. Competitividad'!$X$4</f>
        <v>0.99054062993167724</v>
      </c>
      <c r="Y19" s="18">
        <f>+'4. Variables (base-100)'!Y19*'3. Competitividad'!$Y$4</f>
        <v>0</v>
      </c>
      <c r="Z19" s="18">
        <f>+'4. Variables (base-100)'!Z19*'3. Competitividad'!$Z$4</f>
        <v>0</v>
      </c>
      <c r="AA19" s="18" t="e">
        <f>+'4. Variables (base-100)'!AA19*'3. Competitividad'!$AA$4</f>
        <v>#DIV/0!</v>
      </c>
      <c r="AB19" s="89">
        <f t="shared" si="0"/>
        <v>6.82504012736592</v>
      </c>
      <c r="AC19" s="19">
        <f>+'2. Resumen '!D19</f>
        <v>384</v>
      </c>
    </row>
    <row r="20" spans="1:29" s="16" customFormat="1">
      <c r="A20" s="70" t="str">
        <f>+'5. Variables (datos)'!A20</f>
        <v>China</v>
      </c>
      <c r="B20" s="18">
        <f>+'4. Variables (base-100)'!B20*'3. Competitividad'!$B$4</f>
        <v>0</v>
      </c>
      <c r="C20" s="18">
        <f>+'4. Variables (base-100)'!C20*'3. Competitividad'!$C$4</f>
        <v>0</v>
      </c>
      <c r="D20" s="18">
        <f>+'4. Variables (base-100)'!D20*'3. Competitividad'!$D$4</f>
        <v>0</v>
      </c>
      <c r="E20" s="18">
        <f>+'4. Variables (base-100)'!E20*'3. Competitividad'!$E$4</f>
        <v>0</v>
      </c>
      <c r="F20" s="18">
        <f>+'4. Variables (base-100)'!F20*'3. Competitividad'!$F$4</f>
        <v>0</v>
      </c>
      <c r="G20" s="18">
        <f>+'4. Variables (base-100)'!G20*'3. Competitividad'!$G$4</f>
        <v>0</v>
      </c>
      <c r="H20" s="18">
        <f>+'4. Variables (base-100)'!H20*'3. Competitividad'!$H$4</f>
        <v>0</v>
      </c>
      <c r="I20" s="18">
        <f>+'4. Variables (base-100)'!I20*'3. Competitividad'!$I$4</f>
        <v>0</v>
      </c>
      <c r="J20" s="18">
        <f>+'4. Variables (base-100)'!J20*'3. Competitividad'!$J$4</f>
        <v>0</v>
      </c>
      <c r="K20" s="18" t="e">
        <f>+'4. Variables (base-100)'!K20*'3. Competitividad'!$K$4</f>
        <v>#DIV/0!</v>
      </c>
      <c r="L20" s="18">
        <f>+'4. Variables (base-100)'!L20*'3. Competitividad'!$L$4</f>
        <v>0</v>
      </c>
      <c r="M20" s="122">
        <f>+'4. Variables (base-100)'!M20*'3. Competitividad'!$M$4</f>
        <v>20</v>
      </c>
      <c r="N20" s="122">
        <f>+'4. Variables (base-100)'!N20*'3. Competitividad'!$N$4</f>
        <v>20</v>
      </c>
      <c r="O20" s="18">
        <f>+'4. Variables (base-100)'!O20*'3. Competitividad'!$O$4</f>
        <v>0</v>
      </c>
      <c r="P20" s="18">
        <f>+'4. Variables (base-100)'!P20*'3. Competitividad'!$P$4</f>
        <v>0</v>
      </c>
      <c r="Q20" s="18">
        <f>+'4. Variables (base-100)'!Q20*'3. Competitividad'!$Q$4</f>
        <v>0</v>
      </c>
      <c r="R20" s="18">
        <f>+'4. Variables (base-100)'!R20*'3. Competitividad'!$R$4</f>
        <v>0</v>
      </c>
      <c r="S20" s="18">
        <f>+'4. Variables (base-100)'!S20*'3. Competitividad'!$S$4</f>
        <v>0</v>
      </c>
      <c r="T20" s="122">
        <f>+'4. Variables (base-100)'!T20*'3. Competitividad'!$T$4</f>
        <v>0</v>
      </c>
      <c r="U20" s="18">
        <f>+'4. Variables (base-100)'!U20*'3. Competitividad'!$U$4</f>
        <v>0</v>
      </c>
      <c r="V20" s="18" t="e">
        <f>+'4. Variables (base-100)'!V20*'3. Competitividad'!$V$4</f>
        <v>#DIV/0!</v>
      </c>
      <c r="W20" s="18" t="e">
        <f>+'4. Variables (base-100)'!W20*'3. Competitividad'!$W$4</f>
        <v>#DIV/0!</v>
      </c>
      <c r="X20" s="122">
        <f>+'4. Variables (base-100)'!X20*'3. Competitividad'!$X$4</f>
        <v>0.81891433017391013</v>
      </c>
      <c r="Y20" s="18">
        <f>+'4. Variables (base-100)'!Y20*'3. Competitividad'!$Y$4</f>
        <v>0</v>
      </c>
      <c r="Z20" s="18">
        <f>+'4. Variables (base-100)'!Z20*'3. Competitividad'!$Z$4</f>
        <v>0</v>
      </c>
      <c r="AA20" s="18" t="e">
        <f>+'4. Variables (base-100)'!AA20*'3. Competitividad'!$AA$4</f>
        <v>#DIV/0!</v>
      </c>
      <c r="AB20" s="89">
        <f t="shared" si="0"/>
        <v>40.818914330173911</v>
      </c>
      <c r="AC20" s="19">
        <f>+'2. Resumen '!D20</f>
        <v>812</v>
      </c>
    </row>
    <row r="21" spans="1:29" s="16" customFormat="1">
      <c r="A21" s="70" t="str">
        <f>+'5. Variables (datos)'!A21</f>
        <v>Japón</v>
      </c>
      <c r="B21" s="18">
        <f>+'4. Variables (base-100)'!B21*'3. Competitividad'!$B$4</f>
        <v>0</v>
      </c>
      <c r="C21" s="18">
        <f>+'4. Variables (base-100)'!C21*'3. Competitividad'!$C$4</f>
        <v>0</v>
      </c>
      <c r="D21" s="18">
        <f>+'4. Variables (base-100)'!D21*'3. Competitividad'!$D$4</f>
        <v>0</v>
      </c>
      <c r="E21" s="18">
        <f>+'4. Variables (base-100)'!E21*'3. Competitividad'!$E$4</f>
        <v>0</v>
      </c>
      <c r="F21" s="18">
        <f>+'4. Variables (base-100)'!F21*'3. Competitividad'!$F$4</f>
        <v>0</v>
      </c>
      <c r="G21" s="18">
        <f>+'4. Variables (base-100)'!G21*'3. Competitividad'!$G$4</f>
        <v>0</v>
      </c>
      <c r="H21" s="18">
        <f>+'4. Variables (base-100)'!H21*'3. Competitividad'!$H$4</f>
        <v>0</v>
      </c>
      <c r="I21" s="18">
        <f>+'4. Variables (base-100)'!I21*'3. Competitividad'!$I$4</f>
        <v>0</v>
      </c>
      <c r="J21" s="18">
        <f>+'4. Variables (base-100)'!J21*'3. Competitividad'!$J$4</f>
        <v>0</v>
      </c>
      <c r="K21" s="18" t="e">
        <f>+'4. Variables (base-100)'!K21*'3. Competitividad'!$K$4</f>
        <v>#DIV/0!</v>
      </c>
      <c r="L21" s="18">
        <f>+'4. Variables (base-100)'!L21*'3. Competitividad'!$L$4</f>
        <v>0</v>
      </c>
      <c r="M21" s="122">
        <f>+'4. Variables (base-100)'!M21*'3. Competitividad'!$M$4</f>
        <v>0.4119871484949359</v>
      </c>
      <c r="N21" s="122">
        <f>+'4. Variables (base-100)'!N21*'3. Competitividad'!$N$4</f>
        <v>0</v>
      </c>
      <c r="O21" s="18">
        <f>+'4. Variables (base-100)'!O21*'3. Competitividad'!$O$4</f>
        <v>0</v>
      </c>
      <c r="P21" s="18">
        <f>+'4. Variables (base-100)'!P21*'3. Competitividad'!$P$4</f>
        <v>0</v>
      </c>
      <c r="Q21" s="18">
        <f>+'4. Variables (base-100)'!Q21*'3. Competitividad'!$Q$4</f>
        <v>0</v>
      </c>
      <c r="R21" s="18">
        <f>+'4. Variables (base-100)'!R21*'3. Competitividad'!$R$4</f>
        <v>0</v>
      </c>
      <c r="S21" s="18">
        <f>+'4. Variables (base-100)'!S21*'3. Competitividad'!$S$4</f>
        <v>0</v>
      </c>
      <c r="T21" s="122">
        <f>+'4. Variables (base-100)'!T21*'3. Competitividad'!$T$4</f>
        <v>0</v>
      </c>
      <c r="U21" s="18">
        <f>+'4. Variables (base-100)'!U21*'3. Competitividad'!$U$4</f>
        <v>0</v>
      </c>
      <c r="V21" s="18" t="e">
        <f>+'4. Variables (base-100)'!V21*'3. Competitividad'!$V$4</f>
        <v>#DIV/0!</v>
      </c>
      <c r="W21" s="18" t="e">
        <f>+'4. Variables (base-100)'!W21*'3. Competitividad'!$W$4</f>
        <v>#DIV/0!</v>
      </c>
      <c r="X21" s="122">
        <f>+'4. Variables (base-100)'!X21*'3. Competitividad'!$X$4</f>
        <v>0</v>
      </c>
      <c r="Y21" s="18">
        <f>+'4. Variables (base-100)'!Y21*'3. Competitividad'!$Y$4</f>
        <v>0</v>
      </c>
      <c r="Z21" s="18">
        <f>+'4. Variables (base-100)'!Z21*'3. Competitividad'!$Z$4</f>
        <v>0</v>
      </c>
      <c r="AA21" s="18" t="e">
        <f>+'4. Variables (base-100)'!AA21*'3. Competitividad'!$AA$4</f>
        <v>#DIV/0!</v>
      </c>
      <c r="AB21" s="89">
        <f t="shared" si="0"/>
        <v>0.4119871484949359</v>
      </c>
      <c r="AC21" s="19">
        <f>+'2. Resumen '!D21</f>
        <v>0</v>
      </c>
    </row>
    <row r="22" spans="1:29" s="14" customFormat="1" hidden="1">
      <c r="A22" s="70" t="str">
        <f>+'2. Resumen '!A22</f>
        <v>Mercado adicional</v>
      </c>
      <c r="B22" s="18">
        <f>+'4. Variables (base-100)'!B22*'3. Competitividad'!$B$4</f>
        <v>0</v>
      </c>
      <c r="C22" s="18">
        <f>+'4. Variables (base-100)'!C22*'3. Competitividad'!$C$4</f>
        <v>0</v>
      </c>
      <c r="D22" s="18">
        <f>+'4. Variables (base-100)'!D22*'3. Competitividad'!$D$4</f>
        <v>0</v>
      </c>
      <c r="E22" s="18">
        <f>+'4. Variables (base-100)'!E22*'3. Competitividad'!$E$4</f>
        <v>0</v>
      </c>
      <c r="F22" s="18">
        <f>+'4. Variables (base-100)'!F22*'3. Competitividad'!$F$4</f>
        <v>0</v>
      </c>
      <c r="G22" s="18">
        <f>+'4. Variables (base-100)'!G22*'3. Competitividad'!$G$4</f>
        <v>0</v>
      </c>
      <c r="H22" s="18">
        <f>+'4. Variables (base-100)'!H22*'3. Competitividad'!$H$4</f>
        <v>0</v>
      </c>
      <c r="I22" s="18">
        <f>+'4. Variables (base-100)'!I22*'3. Competitividad'!$I$4</f>
        <v>0</v>
      </c>
      <c r="J22" s="122">
        <f>+'4. Variables (base-100)'!J22*'3. Competitividad'!$J$4</f>
        <v>0</v>
      </c>
      <c r="K22" s="18" t="e">
        <f>+'4. Variables (base-100)'!K22*'3. Competitividad'!$K$4</f>
        <v>#DIV/0!</v>
      </c>
      <c r="L22" s="18">
        <f>+'4. Variables (base-100)'!L22*'3. Competitividad'!$L$4</f>
        <v>0</v>
      </c>
      <c r="M22" s="122">
        <f>+'4. Variables (base-100)'!M22*'3. Competitividad'!$M$4</f>
        <v>0</v>
      </c>
      <c r="N22" s="18">
        <f>+'4. Variables (base-100)'!N22*'3. Competitividad'!$N$4</f>
        <v>0</v>
      </c>
      <c r="O22" s="18">
        <f>+'4. Variables (base-100)'!O22*'3. Competitividad'!$O$4</f>
        <v>0</v>
      </c>
      <c r="P22" s="122">
        <f>+'4. Variables (base-100)'!P22*'3. Competitividad'!$P$4</f>
        <v>0</v>
      </c>
      <c r="Q22" s="18">
        <f>+'4. Variables (base-100)'!Q22*'3. Competitividad'!$Q$4</f>
        <v>0</v>
      </c>
      <c r="R22" s="122">
        <f>+'4. Variables (base-100)'!R22*'3. Competitividad'!$R$4</f>
        <v>0</v>
      </c>
      <c r="S22" s="18">
        <f>+'4. Variables (base-100)'!S22*'3. Competitividad'!$S$4</f>
        <v>0</v>
      </c>
      <c r="T22" s="122">
        <f>+'4. Variables (base-100)'!T22*'3. Competitividad'!$T$4</f>
        <v>0</v>
      </c>
      <c r="U22" s="18">
        <f>+'4. Variables (base-100)'!U22*'3. Competitividad'!$U$4</f>
        <v>0</v>
      </c>
      <c r="V22" s="18" t="e">
        <f>+'4. Variables (base-100)'!V22*'3. Competitividad'!$V$4</f>
        <v>#DIV/0!</v>
      </c>
      <c r="W22" s="18" t="e">
        <f>+'4. Variables (base-100)'!W22*'3. Competitividad'!$W$4</f>
        <v>#DIV/0!</v>
      </c>
      <c r="X22" s="122">
        <f>+'4. Variables (base-100)'!X22*'3. Competitividad'!$X$4</f>
        <v>0</v>
      </c>
      <c r="Y22" s="122">
        <f>+'4. Variables (base-100)'!Y22*'3. Competitividad'!$Y$4</f>
        <v>0</v>
      </c>
      <c r="Z22" s="18">
        <f>+'4. Variables (base-100)'!Z22*'3. Competitividad'!$Z$4</f>
        <v>0</v>
      </c>
      <c r="AA22" s="18" t="e">
        <f>+'4. Variables (base-100)'!AA22*'3. Competitividad'!$AA$4</f>
        <v>#DIV/0!</v>
      </c>
      <c r="AB22" s="89">
        <f t="shared" si="0"/>
        <v>0</v>
      </c>
      <c r="AC22" s="19">
        <f>+'2. Resumen '!D22</f>
        <v>0</v>
      </c>
    </row>
    <row r="23" spans="1:29">
      <c r="A23" s="2"/>
      <c r="B23" s="2"/>
      <c r="C23" s="2"/>
      <c r="D23" s="2"/>
      <c r="E23" s="2"/>
      <c r="F23" s="2"/>
      <c r="G23" s="2"/>
      <c r="H23" s="2"/>
      <c r="I23" s="2"/>
      <c r="J23" s="2"/>
      <c r="K23" s="2"/>
      <c r="L23" s="2"/>
      <c r="M23" s="2"/>
      <c r="N23" s="2"/>
      <c r="O23" s="2"/>
      <c r="P23" s="2"/>
      <c r="Q23" s="2"/>
      <c r="R23" s="2"/>
      <c r="S23" s="2"/>
      <c r="T23" s="2"/>
      <c r="U23" s="2"/>
      <c r="V23" s="2"/>
      <c r="W23" s="2"/>
      <c r="X23" s="2"/>
      <c r="Y23" s="2"/>
      <c r="Z23" s="2"/>
      <c r="AA23" s="2"/>
      <c r="AC23" s="2"/>
    </row>
    <row r="24" spans="1:29">
      <c r="AC24" s="2"/>
    </row>
    <row r="30" spans="1:29">
      <c r="B30" s="20"/>
      <c r="C30" s="20"/>
      <c r="D30" s="20"/>
      <c r="E30" s="20"/>
      <c r="F30" s="20"/>
      <c r="G30" s="20"/>
      <c r="H30" s="20"/>
    </row>
  </sheetData>
  <sortState ref="A5:O33">
    <sortCondition descending="1" ref="A5"/>
  </sortState>
  <mergeCells count="5">
    <mergeCell ref="B1:D1"/>
    <mergeCell ref="E1:K1"/>
    <mergeCell ref="L1:R1"/>
    <mergeCell ref="T1:W1"/>
    <mergeCell ref="X1:AA1"/>
  </mergeCells>
  <pageMargins left="0.70866141732283472" right="0.70866141732283472" top="0.74803149606299213" bottom="0.74803149606299213" header="0.31496062992125984" footer="0.31496062992125984"/>
  <pageSetup paperSize="9" orientation="landscape" copies="2"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25"/>
  <sheetViews>
    <sheetView showGridLines="0" zoomScale="85" zoomScaleNormal="85" workbookViewId="0">
      <selection activeCell="D8" sqref="D8"/>
    </sheetView>
  </sheetViews>
  <sheetFormatPr defaultColWidth="11.42578125" defaultRowHeight="12"/>
  <cols>
    <col min="1" max="1" width="14.42578125" style="5" customWidth="1"/>
    <col min="2" max="10" width="12.42578125" style="5" customWidth="1"/>
    <col min="11" max="23" width="12.42578125" style="8" customWidth="1"/>
    <col min="24" max="27" width="12.42578125" style="5" customWidth="1"/>
    <col min="28" max="165" width="11.42578125" style="8"/>
    <col min="166" max="16384" width="11.42578125" style="5"/>
  </cols>
  <sheetData>
    <row r="1" spans="1:165" ht="15" customHeight="1">
      <c r="A1" s="17"/>
      <c r="B1" s="141" t="s">
        <v>21</v>
      </c>
      <c r="C1" s="141"/>
      <c r="D1" s="141"/>
      <c r="E1" s="142" t="s">
        <v>22</v>
      </c>
      <c r="F1" s="142"/>
      <c r="G1" s="142"/>
      <c r="H1" s="142"/>
      <c r="I1" s="142"/>
      <c r="J1" s="142"/>
      <c r="K1" s="142"/>
      <c r="L1" s="143" t="s">
        <v>60</v>
      </c>
      <c r="M1" s="143"/>
      <c r="N1" s="143"/>
      <c r="O1" s="143"/>
      <c r="P1" s="143"/>
      <c r="Q1" s="143"/>
      <c r="R1" s="143"/>
      <c r="S1" s="108"/>
      <c r="T1" s="144" t="s">
        <v>61</v>
      </c>
      <c r="U1" s="144"/>
      <c r="V1" s="144"/>
      <c r="W1" s="144"/>
      <c r="X1" s="145" t="s">
        <v>25</v>
      </c>
      <c r="Y1" s="145"/>
      <c r="Z1" s="145"/>
      <c r="AA1" s="14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row>
    <row r="2" spans="1:165" s="13" customFormat="1" ht="15">
      <c r="A2" s="17"/>
      <c r="B2" s="26">
        <v>1</v>
      </c>
      <c r="C2" s="26">
        <v>3</v>
      </c>
      <c r="D2" s="26">
        <v>4</v>
      </c>
      <c r="E2" s="26">
        <v>5</v>
      </c>
      <c r="F2" s="26">
        <v>6</v>
      </c>
      <c r="G2" s="26">
        <v>7</v>
      </c>
      <c r="H2" s="26">
        <v>8</v>
      </c>
      <c r="I2" s="26">
        <v>9</v>
      </c>
      <c r="J2" s="26">
        <v>10</v>
      </c>
      <c r="K2" s="26">
        <v>11</v>
      </c>
      <c r="L2" s="26">
        <v>12</v>
      </c>
      <c r="M2" s="26">
        <v>13</v>
      </c>
      <c r="N2" s="26">
        <v>14</v>
      </c>
      <c r="O2" s="26">
        <v>15</v>
      </c>
      <c r="P2" s="26">
        <v>16</v>
      </c>
      <c r="Q2" s="26">
        <v>17</v>
      </c>
      <c r="R2" s="26">
        <v>18</v>
      </c>
      <c r="S2" s="26"/>
      <c r="T2" s="26">
        <v>19</v>
      </c>
      <c r="U2" s="26">
        <v>20</v>
      </c>
      <c r="V2" s="26">
        <v>21</v>
      </c>
      <c r="W2" s="26">
        <v>22</v>
      </c>
      <c r="X2" s="26">
        <v>23</v>
      </c>
      <c r="Y2" s="26">
        <v>24</v>
      </c>
      <c r="Z2" s="26">
        <v>25</v>
      </c>
      <c r="AA2" s="26">
        <v>26</v>
      </c>
    </row>
    <row r="3" spans="1:165" ht="57" customHeight="1">
      <c r="A3" s="27" t="s">
        <v>20</v>
      </c>
      <c r="B3" s="28" t="str">
        <f>+'5. Variables (datos)'!B3</f>
        <v>PIB billones $US (2015 est)</v>
      </c>
      <c r="C3" s="28" t="str">
        <f>+'5. Variables (datos)'!C3</f>
        <v>Sueldo medio mensual, luego de impuestos y gastos ($US PPP)</v>
      </c>
      <c r="D3" s="28" t="str">
        <f>+'5. Variables (datos)'!D3</f>
        <v>Desempleo 2015 est. (en sentido inverso)</v>
      </c>
      <c r="E3" s="85" t="str">
        <f>+'5. Variables (datos)'!E3</f>
        <v>Gasto País por turismo 2014 (US$ million)</v>
      </c>
      <c r="F3" s="85" t="str">
        <f>+'5. Variables (datos)'!F3</f>
        <v>CAGR Gasto en turismo (2009-14)</v>
      </c>
      <c r="G3" s="85" t="str">
        <f>+'5. Variables (datos)'!G3</f>
        <v>Viajes país 2014 ('000)</v>
      </c>
      <c r="H3" s="85" t="str">
        <f>+'5. Variables (datos)'!H3</f>
        <v>CAGR viajes por país 2009-2014</v>
      </c>
      <c r="I3" s="85" t="str">
        <f>+'5. Variables (datos)'!I3</f>
        <v>Días de vacaciones al año (2014)</v>
      </c>
      <c r="J3" s="85" t="str">
        <f>+'5. Variables (datos)'!J3</f>
        <v>Ratio CAGR Gasto en Turismo en Quito / Gasto en Turismo</v>
      </c>
      <c r="K3" s="85" t="str">
        <f>+'5. Variables (datos)'!K3</f>
        <v>Variable n</v>
      </c>
      <c r="L3" s="29" t="str">
        <f>+'5. Variables (datos)'!L3</f>
        <v>Llegadas a Quito (acum 2010-15)</v>
      </c>
      <c r="M3" s="29" t="str">
        <f>+'5. Variables (datos)'!M3</f>
        <v>CAGR llegadas a Quito (2010-2015)</v>
      </c>
      <c r="N3" s="29" t="str">
        <f>+'5. Variables (datos)'!N3</f>
        <v>Gasto promedio de viaje en Quito  (US$)</v>
      </c>
      <c r="O3" s="29" t="str">
        <f>+'5. Variables (datos)'!O3</f>
        <v xml:space="preserve">CAGR gasto promedio en Quito (2010-15) </v>
      </c>
      <c r="P3" s="29" t="str">
        <f>+'5. Variables (datos)'!P3</f>
        <v>Duración de Viaje en Ecuador (días) -  Agosto 2015</v>
      </c>
      <c r="Q3" s="29" t="str">
        <f>+'5. Variables (datos)'!Q3</f>
        <v>Estacionalidad Gini 2015 (sentido inverso)</v>
      </c>
      <c r="R3" s="29" t="str">
        <f>+'5. Variables (datos)'!R3</f>
        <v>Market share de Quito (%) (Bogota, SJCR, Lima, La Paz, Mexico)</v>
      </c>
      <c r="S3" s="29" t="str">
        <f>+'5. Variables (datos)'!S3</f>
        <v>Motivo de viaje a Quito Agosto 2015. Valor ponderado del 1 al 5</v>
      </c>
      <c r="T3" s="30" t="str">
        <f>+'5. Variables (datos)'!T3</f>
        <v>Conectividad con Quito</v>
      </c>
      <c r="U3" s="30" t="str">
        <f>+'5. Variables (datos)'!U3</f>
        <v>Tiempo de viaje de la capital hasta Quito en horas (sentido inverso)</v>
      </c>
      <c r="V3" s="30" t="str">
        <f>+'5. Variables (datos)'!V3</f>
        <v>Variable n</v>
      </c>
      <c r="W3" s="30" t="str">
        <f>+'5. Variables (datos)'!W3</f>
        <v>Variable n</v>
      </c>
      <c r="X3" s="34" t="str">
        <f>+'5. Variables (datos)'!X3</f>
        <v>Llegadas a Quito 2015</v>
      </c>
      <c r="Y3" s="34" t="str">
        <f>+'5. Variables (datos)'!Y3</f>
        <v>Interés virtual (Num. Sesiones / Pág. Visitadas por sesión)</v>
      </c>
      <c r="Z3" s="34" t="str">
        <f>+'5. Variables (datos)'!Z3</f>
        <v>Llegadas a Sudamérica (outbound trips 2014)</v>
      </c>
      <c r="AA3" s="34" t="str">
        <f>+'5. Variables (datos)'!AA3</f>
        <v>Variable n</v>
      </c>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row>
    <row r="4" spans="1:165" hidden="1">
      <c r="A4" s="12"/>
      <c r="B4" s="12"/>
      <c r="C4" s="12"/>
      <c r="D4" s="12"/>
      <c r="E4" s="12"/>
      <c r="F4" s="12"/>
      <c r="G4" s="12"/>
      <c r="H4" s="12"/>
      <c r="I4" s="12"/>
      <c r="J4" s="12"/>
      <c r="K4" s="12"/>
      <c r="L4" s="12"/>
      <c r="M4" s="12"/>
      <c r="N4" s="12"/>
      <c r="O4" s="12"/>
      <c r="P4" s="12"/>
      <c r="Q4" s="12"/>
      <c r="R4" s="12"/>
      <c r="S4" s="12"/>
      <c r="T4" s="12"/>
      <c r="U4" s="12"/>
      <c r="V4" s="12"/>
      <c r="W4" s="12"/>
    </row>
    <row r="5" spans="1:165" s="8" customFormat="1">
      <c r="A5" s="70" t="str">
        <f>+'2. Resumen '!A5</f>
        <v>Argentina</v>
      </c>
      <c r="B5" s="86">
        <f>IF(+(('5. Variables (datos)'!B5-'5. Variables (datos)'!$B$29)/'5. Variables (datos)'!$B$30*100)&gt;100,100,(('5. Variables (datos)'!B5-'5. Variables (datos)'!$B$29)/'5. Variables (datos)'!$B$30*100))*AND(IF(+(('5. Variables (datos)'!B5-'5. Variables (datos)'!$B$29)/'5. Variables (datos)'!$B$30*100)&lt;0,0,(('5. Variables (datos)'!B5-'5. Variables (datos)'!$B$29)/'5. Variables (datos)'!$B$30*100)))</f>
        <v>13.549126995272198</v>
      </c>
      <c r="C5" s="86">
        <f>IF(+(('5. Variables (datos)'!C5-'5. Variables (datos)'!$C$29)/'5. Variables (datos)'!$C$30*100)&gt;100,100,(('5. Variables (datos)'!C5-'5. Variables (datos)'!$C$29)/'5. Variables (datos)'!$C$30*100))*AND(IF(+(('5. Variables (datos)'!C5-'5. Variables (datos)'!$C$29)/'5. Variables (datos)'!$C$30*100)&lt;0,0,(('5. Variables (datos)'!C5-'5. Variables (datos)'!$C$29)/'5. Variables (datos)'!$C$30*100)))</f>
        <v>27.038626609442062</v>
      </c>
      <c r="D5" s="86">
        <f>IF(+(('5. Variables (datos)'!D5-'5. Variables (datos)'!$D$29)/'5. Variables (datos)'!$D$30*100)&gt;100,100,(('5. Variables (datos)'!D5-'5. Variables (datos)'!$D$29)/'5. Variables (datos)'!$D$30*100))*AND(IF(+(('5. Variables (datos)'!D5-'5. Variables (datos)'!$D$29)/'5. Variables (datos)'!$D$30*100)&lt;0,0,(('5. Variables (datos)'!D5-'5. Variables (datos)'!$D$29)/'5. Variables (datos)'!$D$30*100)))</f>
        <v>30.697674418604652</v>
      </c>
      <c r="E5" s="86">
        <f>IF(+(('5. Variables (datos)'!E5-'5. Variables (datos)'!$E$29)/'5. Variables (datos)'!$E$30*100)&gt;100,100,(('5. Variables (datos)'!E5-'5. Variables (datos)'!$E$29)/'5. Variables (datos)'!$E$30*100))*AND(IF(+(('5. Variables (datos)'!E5-'5. Variables (datos)'!$E$29)/'5. Variables (datos)'!$E$30*100)&lt;0,0,(('5. Variables (datos)'!E5-'5. Variables (datos)'!$E$29)/'5. Variables (datos)'!$E$30*100)))</f>
        <v>0.34691698499616952</v>
      </c>
      <c r="F5" s="86">
        <f>IF(+(('5. Variables (datos)'!F5-'5. Variables (datos)'!$F$29)/'5. Variables (datos)'!$F$30*100)&gt;100,100,(('5. Variables (datos)'!F5-'5. Variables (datos)'!$F$29)/'5. Variables (datos)'!$F$30*100))*AND(IF(+(('5. Variables (datos)'!F5-'5. Variables (datos)'!$F$29)/'5. Variables (datos)'!$F$30*100)&lt;0,0,(('5. Variables (datos)'!F5-'5. Variables (datos)'!$F$29)/'5. Variables (datos)'!$F$30*100)))</f>
        <v>100</v>
      </c>
      <c r="G5" s="87">
        <f>IF(+(('5. Variables (datos)'!G5-'5. Variables (datos)'!$G$29)/'5. Variables (datos)'!$G$30*100)&gt;100,100,(('5. Variables (datos)'!G5-'5. Variables (datos)'!$G$29)/'5. Variables (datos)'!$G$30*100))*AND(IF(+(('5. Variables (datos)'!G5-'5. Variables (datos)'!$G$29)/'5. Variables (datos)'!$G$30*100)&lt;0,0,(('5. Variables (datos)'!G5-'5. Variables (datos)'!$G$29)/'5. Variables (datos)'!$G$30*100)))</f>
        <v>6.8106474439684623</v>
      </c>
      <c r="H5" s="86">
        <f>IF(+(('5. Variables (datos)'!H5-'5. Variables (datos)'!$H$29)/'5. Variables (datos)'!$H$30*100)&gt;100,100,(('5. Variables (datos)'!H5-'5. Variables (datos)'!$H$29)/'5. Variables (datos)'!$H$30*100))*AND(IF(+(('5. Variables (datos)'!H5-'5. Variables (datos)'!$H$29)/'5. Variables (datos)'!$H$30*100)&lt;0,0,(('5. Variables (datos)'!H5-'5. Variables (datos)'!$H$29)/'5. Variables (datos)'!$H$30*100)))</f>
        <v>45.332806480365022</v>
      </c>
      <c r="I5" s="86">
        <f>IF(+(('5. Variables (datos)'!I5-'5. Variables (datos)'!$I$29)/'5. Variables (datos)'!$I$30*100)&gt;100,100,(('5. Variables (datos)'!I5-'5. Variables (datos)'!$I$29)/'5. Variables (datos)'!$I$30*100))*AND(IF(+(('5. Variables (datos)'!I5-'5. Variables (datos)'!$I$29)/'5. Variables (datos)'!$I$30*100)&lt;0,0,(('5. Variables (datos)'!I5-'5. Variables (datos)'!$I$29)/'5. Variables (datos)'!$I$30*100)))</f>
        <v>60.606060606060609</v>
      </c>
      <c r="J5" s="25">
        <f>IF(+(('5. Variables (datos)'!J5-'5. Variables (datos)'!$J$29)/'5. Variables (datos)'!$J$30*100)&gt;100,100,(('5. Variables (datos)'!J5-'5. Variables (datos)'!$J$29)/'5. Variables (datos)'!$J$30*100))*AND(IF(+(('5. Variables (datos)'!J5-'5. Variables (datos)'!$J$29)/'5. Variables (datos)'!$J$30*100)&lt;0,0,(('5. Variables (datos)'!J5-'5. Variables (datos)'!$J$29)/'5. Variables (datos)'!$J$30*100)))</f>
        <v>50.479247788718027</v>
      </c>
      <c r="K5" s="25" t="e">
        <f>IF(+(('5. Variables (datos)'!K5-'5. Variables (datos)'!$K$29)/'5. Variables (datos)'!$K$30*100)&gt;100,100,(('5. Variables (datos)'!K5-'5. Variables (datos)'!$K$29)/'5. Variables (datos)'!$K$30*100))*AND(IF(+(('5. Variables (datos)'!K5-'5. Variables (datos)'!$K$29)/'5. Variables (datos)'!$K$30*100)&lt;0,0,(('5. Variables (datos)'!K5-'5. Variables (datos)'!$K$29)/'5. Variables (datos)'!$K$30*100)))</f>
        <v>#DIV/0!</v>
      </c>
      <c r="L5" s="25">
        <f>IF(+(('5. Variables (datos)'!L5-'5. Variables (datos)'!$L$29)/'5. Variables (datos)'!$L$30*100)&gt;100,100,(('5. Variables (datos)'!L5-'5. Variables (datos)'!$L$29)/'5. Variables (datos)'!$L$30*100))*AND(IF(+(('5. Variables (datos)'!L5-'5. Variables (datos)'!$L$29)/'5. Variables (datos)'!$L$30*100)&lt;0,0,(('5. Variables (datos)'!L5-'5. Variables (datos)'!$L$29)/'5. Variables (datos)'!$L$30*100)))</f>
        <v>10.845591941341191</v>
      </c>
      <c r="M5" s="25">
        <f>IF(+(('5. Variables (datos)'!M5-'5. Variables (datos)'!$M$29)/'5. Variables (datos)'!$M$30*100)&gt;100,100,(('5. Variables (datos)'!M5-'5. Variables (datos)'!$M$29)/'5. Variables (datos)'!$M$30*100))*AND(IF(+(('5. Variables (datos)'!M5-'5. Variables (datos)'!$M$29)/'5. Variables (datos)'!$M$30*100)&lt;0,0,(('5. Variables (datos)'!M5-'5. Variables (datos)'!$M$29)/'5. Variables (datos)'!$M$30*100)))</f>
        <v>50.063130508270007</v>
      </c>
      <c r="N5" s="25">
        <f>IF(+(('5. Variables (datos)'!N5-'5. Variables (datos)'!$N$29)/'5. Variables (datos)'!$N$30*100)&gt;100,100,(('5. Variables (datos)'!N5-'5. Variables (datos)'!$N$29)/'5. Variables (datos)'!$N$30*100))*AND(IF(+(('5. Variables (datos)'!N5-'5. Variables (datos)'!$N$29)/'5. Variables (datos)'!$N$30*100)&lt;0,0,(('5. Variables (datos)'!N5-'5. Variables (datos)'!$N$29)/'5. Variables (datos)'!$N$30*100)))</f>
        <v>0</v>
      </c>
      <c r="O5" s="25">
        <f>IF(+(('5. Variables (datos)'!O5-'5. Variables (datos)'!$O$29)/'5. Variables (datos)'!$O$30*100)&gt;100,100,(('5. Variables (datos)'!O5-'5. Variables (datos)'!$O$29)/'5. Variables (datos)'!$O$30*100))*AND(IF(+(('5. Variables (datos)'!O5-'5. Variables (datos)'!$O$29)/'5. Variables (datos)'!$O$30*100)&lt;0,0,(('5. Variables (datos)'!O5-'5. Variables (datos)'!$O$29)/'5. Variables (datos)'!$O$30*100)))</f>
        <v>0</v>
      </c>
      <c r="P5" s="25">
        <f>IF(+(('5. Variables (datos)'!P5-'5. Variables (datos)'!$P$29)/'5. Variables (datos)'!$P$30*100)&gt;100,100,(('5. Variables (datos)'!P5-'5. Variables (datos)'!$P$29)/'5. Variables (datos)'!$P$30*100))*AND(IF(+(('5. Variables (datos)'!P5-'5. Variables (datos)'!$P$29)/'5. Variables (datos)'!$P$30*100)&lt;0,0,(('5. Variables (datos)'!P5-'5. Variables (datos)'!$P$29)/'5. Variables (datos)'!$P$30*100)))</f>
        <v>2.2727272727272649</v>
      </c>
      <c r="Q5" s="25">
        <f>IF(+(('5. Variables (datos)'!Q5-'5. Variables (datos)'!$Q$29)/'5. Variables (datos)'!$Q$30*100)&gt;100,100,(('5. Variables (datos)'!Q5-'5. Variables (datos)'!$Q$29)/'5. Variables (datos)'!$Q$30*100))*AND(IF(+(('5. Variables (datos)'!Q5-'5. Variables (datos)'!$Q$29)/'5. Variables (datos)'!$Q$30*100)&lt;0,0,(('5. Variables (datos)'!Q5-'5. Variables (datos)'!$Q$29)/'5. Variables (datos)'!$Q$30*100)))</f>
        <v>100</v>
      </c>
      <c r="R5" s="25">
        <f>IF(+(('5. Variables (datos)'!R5-'5. Variables (datos)'!$R$29)/'5. Variables (datos)'!$R$30*100)&gt;100,100,(('5. Variables (datos)'!R5-'5. Variables (datos)'!$R$29)/'5. Variables (datos)'!$R$30*100))*AND(IF(+(('5. Variables (datos)'!R5-'5. Variables (datos)'!$R$29)/'5. Variables (datos)'!$R$30*100)&lt;0,0,(('5. Variables (datos)'!R5-'5. Variables (datos)'!$R$29)/'5. Variables (datos)'!$R$30*100)))</f>
        <v>30.400025856922003</v>
      </c>
      <c r="S5" s="25">
        <f>IF(+(('5. Variables (datos)'!S5-'5. Variables (datos)'!$S$29)/'5. Variables (datos)'!$S$30*100)&gt;100,100,(('5. Variables (datos)'!S5-'5. Variables (datos)'!$S$29)/'5. Variables (datos)'!$S$30*100))*AND(IF(+(('5. Variables (datos)'!S5-'5. Variables (datos)'!$S$29)/'5. Variables (datos)'!$S$30*100)&lt;0,0,(('5. Variables (datos)'!S5-'5. Variables (datos)'!$S$29)/'5. Variables (datos)'!$S$30*100)))</f>
        <v>64.429349770352829</v>
      </c>
      <c r="T5" s="25">
        <f>IF(+(('5. Variables (datos)'!T5-'5. Variables (datos)'!$T$29)/'5. Variables (datos)'!$T$30*100)&gt;100,100,(('5. Variables (datos)'!T5-'5. Variables (datos)'!$T$29)/'5. Variables (datos)'!$T$30*100))*AND(IF(+(('5. Variables (datos)'!T5-'5. Variables (datos)'!$T$29)/'5. Variables (datos)'!$T$30*100)&lt;0,0,(('5. Variables (datos)'!T5-'5. Variables (datos)'!$T$29)/'5. Variables (datos)'!$T$30*100)))</f>
        <v>66.666666666666657</v>
      </c>
      <c r="U5" s="25">
        <f>IF(+(('5. Variables (datos)'!U5-'5. Variables (datos)'!$U$29)/'5. Variables (datos)'!$U$30*100)&gt;100,100,(('5. Variables (datos)'!U5-'5. Variables (datos)'!$U$29)/'5. Variables (datos)'!$U$30*100))*AND(IF(+(('5. Variables (datos)'!U5-'5. Variables (datos)'!$U$29)/'5. Variables (datos)'!$U$30*100)&lt;0,0,(('5. Variables (datos)'!U5-'5. Variables (datos)'!$U$29)/'5. Variables (datos)'!$U$30*100)))</f>
        <v>20</v>
      </c>
      <c r="V5" s="25" t="e">
        <f>IF(+(('5. Variables (datos)'!V5-'5. Variables (datos)'!$V$29)/'5. Variables (datos)'!$V$30*100)&gt;100,100,(('5. Variables (datos)'!V5-'5. Variables (datos)'!$V$29)/'5. Variables (datos)'!$V$30*100))*AND(IF(+(('5. Variables (datos)'!V5-'5. Variables (datos)'!$V$29)/'5. Variables (datos)'!$V$30*100)&lt;0,0,(('5. Variables (datos)'!V5-'5. Variables (datos)'!$V$29)/'5. Variables (datos)'!$V$30*100)))</f>
        <v>#DIV/0!</v>
      </c>
      <c r="W5" s="25" t="e">
        <f>IF(+(('5. Variables (datos)'!W5-'5. Variables (datos)'!$W$29)/'5. Variables (datos)'!$W$30*100)&gt;100,100,(('5. Variables (datos)'!W5-'5. Variables (datos)'!$W$29)/'5. Variables (datos)'!$W$30*100))*AND(IF(+(('5. Variables (datos)'!W5-'5. Variables (datos)'!$W$29)/'5. Variables (datos)'!$W$30*100)&lt;0,0,(('5. Variables (datos)'!W5-'5. Variables (datos)'!$W$29)/'5. Variables (datos)'!$W$30*100)))</f>
        <v>#DIV/0!</v>
      </c>
      <c r="X5" s="25">
        <f>IF(+(('5. Variables (datos)'!X5-'5. Variables (datos)'!$X$29)/'5. Variables (datos)'!$X$30*100)&gt;100,100,(('5. Variables (datos)'!X5-'5. Variables (datos)'!$X$29)/'5. Variables (datos)'!$X$30*100))*AND(IF(+(('5. Variables (datos)'!X5-'5. Variables (datos)'!$X$29)/'5. Variables (datos)'!$X$30*100)&lt;0,0,(('5. Variables (datos)'!X5-'5. Variables (datos)'!$X$29)/'5. Variables (datos)'!$X$30*100)))</f>
        <v>12.957415509838944</v>
      </c>
      <c r="Y5" s="25">
        <f>IF(+(('5. Variables (datos)'!Y5-'5. Variables (datos)'!$Y$29)/'5. Variables (datos)'!$Y$30*100)&gt;100,100,(('5. Variables (datos)'!Y5-'5. Variables (datos)'!$Y$29)/'5. Variables (datos)'!$Y$30*100))*AND(IF(+(('5. Variables (datos)'!Y5-'5. Variables (datos)'!$Y$29)/'5. Variables (datos)'!$Y$30*100)&lt;0,0,(('5. Variables (datos)'!Y5-'5. Variables (datos)'!$Y$29)/'5. Variables (datos)'!$Y$30*100)))</f>
        <v>29.617619235639548</v>
      </c>
      <c r="Z5" s="25">
        <f>IF(+(('5. Variables (datos)'!Z5-'5. Variables (datos)'!$Z$29)/'5. Variables (datos)'!$Z$30*100)&gt;100,100,(('5. Variables (datos)'!Z5-'5. Variables (datos)'!$Z$29)/'5. Variables (datos)'!$Z$30*100))*AND(IF(+(('5. Variables (datos)'!Z5-'5. Variables (datos)'!$Z$29)/'5. Variables (datos)'!$Z$30*100)&lt;0,0,(('5. Variables (datos)'!Z5-'5. Variables (datos)'!$Z$29)/'5. Variables (datos)'!$Z$30*100)))</f>
        <v>100</v>
      </c>
      <c r="AA5" s="25" t="e">
        <f>IF(+(('5. Variables (datos)'!AA5-'5. Variables (datos)'!$AA$29)/'5. Variables (datos)'!$AA$30*100)&gt;100,100,(('5. Variables (datos)'!AA5-'5. Variables (datos)'!$AA$29)/'5. Variables (datos)'!$AA$30*100))*AND(IF(+(('5. Variables (datos)'!AA5-'5. Variables (datos)'!$AA$29)/'5. Variables (datos)'!$AA$30*100)&lt;0,0,(('5. Variables (datos)'!AA5-'5. Variables (datos)'!$AA$29)/'5. Variables (datos)'!$AA$30*100)))</f>
        <v>#DIV/0!</v>
      </c>
    </row>
    <row r="6" spans="1:165" s="8" customFormat="1">
      <c r="A6" s="70" t="str">
        <f>+'2. Resumen '!A6</f>
        <v>Brasil</v>
      </c>
      <c r="B6" s="86">
        <f>IF(+(('5. Variables (datos)'!B6-'5. Variables (datos)'!$B$29)/'5. Variables (datos)'!$B$30*100)&gt;100,100,(('5. Variables (datos)'!B6-'5. Variables (datos)'!$B$29)/'5. Variables (datos)'!$B$30*100))*AND(IF(+(('5. Variables (datos)'!B6-'5. Variables (datos)'!$B$29)/'5. Variables (datos)'!$B$30*100)&lt;0,0,(('5. Variables (datos)'!B6-'5. Variables (datos)'!$B$29)/'5. Variables (datos)'!$B$30*100)))</f>
        <v>65.079810887983882</v>
      </c>
      <c r="C6" s="86">
        <f>IF(+(('5. Variables (datos)'!C6-'5. Variables (datos)'!$C$29)/'5. Variables (datos)'!$C$30*100)&gt;100,100,(('5. Variables (datos)'!C6-'5. Variables (datos)'!$C$29)/'5. Variables (datos)'!$C$30*100))*AND(IF(+(('5. Variables (datos)'!C6-'5. Variables (datos)'!$C$29)/'5. Variables (datos)'!$C$30*100)&lt;0,0,(('5. Variables (datos)'!C6-'5. Variables (datos)'!$C$29)/'5. Variables (datos)'!$C$30*100)))</f>
        <v>16.416309012875537</v>
      </c>
      <c r="D6" s="86">
        <f>IF(+(('5. Variables (datos)'!D6-'5. Variables (datos)'!$D$29)/'5. Variables (datos)'!$D$30*100)&gt;100,100,(('5. Variables (datos)'!D6-'5. Variables (datos)'!$D$29)/'5. Variables (datos)'!$D$30*100))*AND(IF(+(('5. Variables (datos)'!D6-'5. Variables (datos)'!$D$29)/'5. Variables (datos)'!$D$30*100)&lt;0,0,(('5. Variables (datos)'!D6-'5. Variables (datos)'!$D$29)/'5. Variables (datos)'!$D$30*100)))</f>
        <v>25.116279069767444</v>
      </c>
      <c r="E6" s="86">
        <f>IF(+(('5. Variables (datos)'!E6-'5. Variables (datos)'!$E$29)/'5. Variables (datos)'!$E$30*100)&gt;100,100,(('5. Variables (datos)'!E6-'5. Variables (datos)'!$E$29)/'5. Variables (datos)'!$E$30*100))*AND(IF(+(('5. Variables (datos)'!E6-'5. Variables (datos)'!$E$29)/'5. Variables (datos)'!$E$30*100)&lt;0,0,(('5. Variables (datos)'!E6-'5. Variables (datos)'!$E$29)/'5. Variables (datos)'!$E$30*100)))</f>
        <v>0.64265350953994238</v>
      </c>
      <c r="F6" s="86">
        <f>IF(+(('5. Variables (datos)'!F6-'5. Variables (datos)'!$F$29)/'5. Variables (datos)'!$F$30*100)&gt;100,100,(('5. Variables (datos)'!F6-'5. Variables (datos)'!$F$29)/'5. Variables (datos)'!$F$30*100))*AND(IF(+(('5. Variables (datos)'!F6-'5. Variables (datos)'!$F$29)/'5. Variables (datos)'!$F$30*100)&lt;0,0,(('5. Variables (datos)'!F6-'5. Variables (datos)'!$F$29)/'5. Variables (datos)'!$F$30*100)))</f>
        <v>44.926160341958699</v>
      </c>
      <c r="G6" s="87">
        <f>IF(+(('5. Variables (datos)'!G6-'5. Variables (datos)'!$G$29)/'5. Variables (datos)'!$G$30*100)&gt;100,100,(('5. Variables (datos)'!G6-'5. Variables (datos)'!$G$29)/'5. Variables (datos)'!$G$30*100))*AND(IF(+(('5. Variables (datos)'!G6-'5. Variables (datos)'!$G$29)/'5. Variables (datos)'!$G$30*100)&lt;0,0,(('5. Variables (datos)'!G6-'5. Variables (datos)'!$G$29)/'5. Variables (datos)'!$G$30*100)))</f>
        <v>7.6069940110289975</v>
      </c>
      <c r="H6" s="86">
        <f>IF(+(('5. Variables (datos)'!H6-'5. Variables (datos)'!$H$29)/'5. Variables (datos)'!$H$30*100)&gt;100,100,(('5. Variables (datos)'!H6-'5. Variables (datos)'!$H$29)/'5. Variables (datos)'!$H$30*100))*AND(IF(+(('5. Variables (datos)'!H6-'5. Variables (datos)'!$H$29)/'5. Variables (datos)'!$H$30*100)&lt;0,0,(('5. Variables (datos)'!H6-'5. Variables (datos)'!$H$29)/'5. Variables (datos)'!$H$30*100)))</f>
        <v>77.760683656799984</v>
      </c>
      <c r="I6" s="86">
        <f>IF(+(('5. Variables (datos)'!I6-'5. Variables (datos)'!$I$29)/'5. Variables (datos)'!$I$30*100)&gt;100,100,(('5. Variables (datos)'!I6-'5. Variables (datos)'!$I$29)/'5. Variables (datos)'!$I$30*100))*AND(IF(+(('5. Variables (datos)'!I6-'5. Variables (datos)'!$I$29)/'5. Variables (datos)'!$I$30*100)&lt;0,0,(('5. Variables (datos)'!I6-'5. Variables (datos)'!$I$29)/'5. Variables (datos)'!$I$30*100)))</f>
        <v>100</v>
      </c>
      <c r="J6" s="25">
        <f>IF(+(('5. Variables (datos)'!J6-'5. Variables (datos)'!$J$29)/'5. Variables (datos)'!$J$30*100)&gt;100,100,(('5. Variables (datos)'!J6-'5. Variables (datos)'!$J$29)/'5. Variables (datos)'!$J$30*100))*AND(IF(+(('5. Variables (datos)'!J6-'5. Variables (datos)'!$J$29)/'5. Variables (datos)'!$J$30*100)&lt;0,0,(('5. Variables (datos)'!J6-'5. Variables (datos)'!$J$29)/'5. Variables (datos)'!$J$30*100)))</f>
        <v>69.989473859096947</v>
      </c>
      <c r="K6" s="25" t="e">
        <f>IF(+(('5. Variables (datos)'!K6-'5. Variables (datos)'!$K$29)/'5. Variables (datos)'!$K$30*100)&gt;100,100,(('5. Variables (datos)'!K6-'5. Variables (datos)'!$K$29)/'5. Variables (datos)'!$K$30*100))*AND(IF(+(('5. Variables (datos)'!K6-'5. Variables (datos)'!$K$29)/'5. Variables (datos)'!$K$30*100)&lt;0,0,(('5. Variables (datos)'!K6-'5. Variables (datos)'!$K$29)/'5. Variables (datos)'!$K$30*100)))</f>
        <v>#DIV/0!</v>
      </c>
      <c r="L6" s="25">
        <f>IF(+(('5. Variables (datos)'!L6-'5. Variables (datos)'!$L$29)/'5. Variables (datos)'!$L$30*100)&gt;100,100,(('5. Variables (datos)'!L6-'5. Variables (datos)'!$L$29)/'5. Variables (datos)'!$L$30*100))*AND(IF(+(('5. Variables (datos)'!L6-'5. Variables (datos)'!$L$29)/'5. Variables (datos)'!$L$30*100)&lt;0,0,(('5. Variables (datos)'!L6-'5. Variables (datos)'!$L$29)/'5. Variables (datos)'!$L$30*100)))</f>
        <v>6.0644733329705378</v>
      </c>
      <c r="M6" s="25">
        <f>IF(+(('5. Variables (datos)'!M6-'5. Variables (datos)'!$M$29)/'5. Variables (datos)'!$M$30*100)&gt;100,100,(('5. Variables (datos)'!M6-'5. Variables (datos)'!$M$29)/'5. Variables (datos)'!$M$30*100))*AND(IF(+(('5. Variables (datos)'!M6-'5. Variables (datos)'!$M$29)/'5. Variables (datos)'!$M$30*100)&lt;0,0,(('5. Variables (datos)'!M6-'5. Variables (datos)'!$M$29)/'5. Variables (datos)'!$M$30*100)))</f>
        <v>25.556606620276</v>
      </c>
      <c r="N6" s="25">
        <f>IF(+(('5. Variables (datos)'!N6-'5. Variables (datos)'!$N$29)/'5. Variables (datos)'!$N$30*100)&gt;100,100,(('5. Variables (datos)'!N6-'5. Variables (datos)'!$N$29)/'5. Variables (datos)'!$N$30*100))*AND(IF(+(('5. Variables (datos)'!N6-'5. Variables (datos)'!$N$29)/'5. Variables (datos)'!$N$30*100)&lt;0,0,(('5. Variables (datos)'!N6-'5. Variables (datos)'!$N$29)/'5. Variables (datos)'!$N$30*100)))</f>
        <v>25.8130081300813</v>
      </c>
      <c r="O6" s="25">
        <f>IF(+(('5. Variables (datos)'!O6-'5. Variables (datos)'!$O$29)/'5. Variables (datos)'!$O$30*100)&gt;100,100,(('5. Variables (datos)'!O6-'5. Variables (datos)'!$O$29)/'5. Variables (datos)'!$O$30*100))*AND(IF(+(('5. Variables (datos)'!O6-'5. Variables (datos)'!$O$29)/'5. Variables (datos)'!$O$30*100)&lt;0,0,(('5. Variables (datos)'!O6-'5. Variables (datos)'!$O$29)/'5. Variables (datos)'!$O$30*100)))</f>
        <v>56.353591160220994</v>
      </c>
      <c r="P6" s="25">
        <f>IF(+(('5. Variables (datos)'!P6-'5. Variables (datos)'!$P$29)/'5. Variables (datos)'!$P$30*100)&gt;100,100,(('5. Variables (datos)'!P6-'5. Variables (datos)'!$P$29)/'5. Variables (datos)'!$P$30*100))*AND(IF(+(('5. Variables (datos)'!P6-'5. Variables (datos)'!$P$29)/'5. Variables (datos)'!$P$30*100)&lt;0,0,(('5. Variables (datos)'!P6-'5. Variables (datos)'!$P$29)/'5. Variables (datos)'!$P$30*100)))</f>
        <v>1.1363636363636325</v>
      </c>
      <c r="Q6" s="25">
        <f>IF(+(('5. Variables (datos)'!Q6-'5. Variables (datos)'!$Q$29)/'5. Variables (datos)'!$Q$30*100)&gt;100,100,(('5. Variables (datos)'!Q6-'5. Variables (datos)'!$Q$29)/'5. Variables (datos)'!$Q$30*100))*AND(IF(+(('5. Variables (datos)'!Q6-'5. Variables (datos)'!$Q$29)/'5. Variables (datos)'!$Q$30*100)&lt;0,0,(('5. Variables (datos)'!Q6-'5. Variables (datos)'!$Q$29)/'5. Variables (datos)'!$Q$30*100)))</f>
        <v>35.206552122477149</v>
      </c>
      <c r="R6" s="25">
        <f>IF(+(('5. Variables (datos)'!R6-'5. Variables (datos)'!$R$29)/'5. Variables (datos)'!$R$30*100)&gt;100,100,(('5. Variables (datos)'!R6-'5. Variables (datos)'!$R$29)/'5. Variables (datos)'!$R$30*100))*AND(IF(+(('5. Variables (datos)'!R6-'5. Variables (datos)'!$R$29)/'5. Variables (datos)'!$R$30*100)&lt;0,0,(('5. Variables (datos)'!R6-'5. Variables (datos)'!$R$29)/'5. Variables (datos)'!$R$30*100)))</f>
        <v>0</v>
      </c>
      <c r="S6" s="25">
        <f>IF(+(('5. Variables (datos)'!S6-'5. Variables (datos)'!$S$29)/'5. Variables (datos)'!$S$30*100)&gt;100,100,(('5. Variables (datos)'!S6-'5. Variables (datos)'!$S$29)/'5. Variables (datos)'!$S$30*100))*AND(IF(+(('5. Variables (datos)'!S6-'5. Variables (datos)'!$S$29)/'5. Variables (datos)'!$S$30*100)&lt;0,0,(('5. Variables (datos)'!S6-'5. Variables (datos)'!$S$29)/'5. Variables (datos)'!$S$30*100)))</f>
        <v>38.438346330614046</v>
      </c>
      <c r="T6" s="25">
        <f>IF(+(('5. Variables (datos)'!T6-'5. Variables (datos)'!$T$29)/'5. Variables (datos)'!$T$30*100)&gt;100,100,(('5. Variables (datos)'!T6-'5. Variables (datos)'!$T$29)/'5. Variables (datos)'!$T$30*100))*AND(IF(+(('5. Variables (datos)'!T6-'5. Variables (datos)'!$T$29)/'5. Variables (datos)'!$T$30*100)&lt;0,0,(('5. Variables (datos)'!T6-'5. Variables (datos)'!$T$29)/'5. Variables (datos)'!$T$30*100)))</f>
        <v>33.333333333333329</v>
      </c>
      <c r="U6" s="25">
        <f>IF(+(('5. Variables (datos)'!U6-'5. Variables (datos)'!$U$29)/'5. Variables (datos)'!$U$30*100)&gt;100,100,(('5. Variables (datos)'!U6-'5. Variables (datos)'!$U$29)/'5. Variables (datos)'!$U$30*100))*AND(IF(+(('5. Variables (datos)'!U6-'5. Variables (datos)'!$U$29)/'5. Variables (datos)'!$U$30*100)&lt;0,0,(('5. Variables (datos)'!U6-'5. Variables (datos)'!$U$29)/'5. Variables (datos)'!$U$30*100)))</f>
        <v>35.18518518518519</v>
      </c>
      <c r="V6" s="25" t="e">
        <f>IF(+(('5. Variables (datos)'!V6-'5. Variables (datos)'!$V$29)/'5. Variables (datos)'!$V$30*100)&gt;100,100,(('5. Variables (datos)'!V6-'5. Variables (datos)'!$V$29)/'5. Variables (datos)'!$V$30*100))*AND(IF(+(('5. Variables (datos)'!V6-'5. Variables (datos)'!$V$29)/'5. Variables (datos)'!$V$30*100)&lt;0,0,(('5. Variables (datos)'!V6-'5. Variables (datos)'!$V$29)/'5. Variables (datos)'!$V$30*100)))</f>
        <v>#DIV/0!</v>
      </c>
      <c r="W6" s="25" t="e">
        <f>IF(+(('5. Variables (datos)'!W6-'5. Variables (datos)'!$W$29)/'5. Variables (datos)'!$W$30*100)&gt;100,100,(('5. Variables (datos)'!W6-'5. Variables (datos)'!$W$29)/'5. Variables (datos)'!$W$30*100))*AND(IF(+(('5. Variables (datos)'!W6-'5. Variables (datos)'!$W$29)/'5. Variables (datos)'!$W$30*100)&lt;0,0,(('5. Variables (datos)'!W6-'5. Variables (datos)'!$W$29)/'5. Variables (datos)'!$W$30*100)))</f>
        <v>#DIV/0!</v>
      </c>
      <c r="X6" s="25">
        <f>IF(+(('5. Variables (datos)'!X6-'5. Variables (datos)'!$X$29)/'5. Variables (datos)'!$X$30*100)&gt;100,100,(('5. Variables (datos)'!X6-'5. Variables (datos)'!$X$29)/'5. Variables (datos)'!$X$30*100))*AND(IF(+(('5. Variables (datos)'!X6-'5. Variables (datos)'!$X$29)/'5. Variables (datos)'!$X$30*100)&lt;0,0,(('5. Variables (datos)'!X6-'5. Variables (datos)'!$X$29)/'5. Variables (datos)'!$X$30*100)))</f>
        <v>6.1541029978296686</v>
      </c>
      <c r="Y6" s="25">
        <f>IF(+(('5. Variables (datos)'!Y6-'5. Variables (datos)'!$Y$29)/'5. Variables (datos)'!$Y$30*100)&gt;100,100,(('5. Variables (datos)'!Y6-'5. Variables (datos)'!$Y$29)/'5. Variables (datos)'!$Y$30*100))*AND(IF(+(('5. Variables (datos)'!Y6-'5. Variables (datos)'!$Y$29)/'5. Variables (datos)'!$Y$30*100)&lt;0,0,(('5. Variables (datos)'!Y6-'5. Variables (datos)'!$Y$29)/'5. Variables (datos)'!$Y$30*100)))</f>
        <v>9.9988226257488719</v>
      </c>
      <c r="Z6" s="25">
        <f>IF(+(('5. Variables (datos)'!Z6-'5. Variables (datos)'!$Z$29)/'5. Variables (datos)'!$Z$30*100)&gt;100,100,(('5. Variables (datos)'!Z6-'5. Variables (datos)'!$Z$29)/'5. Variables (datos)'!$Z$30*100))*AND(IF(+(('5. Variables (datos)'!Z6-'5. Variables (datos)'!$Z$29)/'5. Variables (datos)'!$Z$30*100)&lt;0,0,(('5. Variables (datos)'!Z6-'5. Variables (datos)'!$Z$29)/'5. Variables (datos)'!$Z$30*100)))</f>
        <v>52.483998888289094</v>
      </c>
      <c r="AA6" s="25" t="e">
        <f>IF(+(('5. Variables (datos)'!AA6-'5. Variables (datos)'!$AA$29)/'5. Variables (datos)'!$AA$30*100)&gt;100,100,(('5. Variables (datos)'!AA6-'5. Variables (datos)'!$AA$29)/'5. Variables (datos)'!$AA$30*100))*AND(IF(+(('5. Variables (datos)'!AA6-'5. Variables (datos)'!$AA$29)/'5. Variables (datos)'!$AA$30*100)&lt;0,0,(('5. Variables (datos)'!AA6-'5. Variables (datos)'!$AA$29)/'5. Variables (datos)'!$AA$30*100)))</f>
        <v>#DIV/0!</v>
      </c>
    </row>
    <row r="7" spans="1:165" s="8" customFormat="1">
      <c r="A7" s="70" t="str">
        <f>+'2. Resumen '!A7</f>
        <v>Perú</v>
      </c>
      <c r="B7" s="86">
        <f>IF(+(('5. Variables (datos)'!B7-'5. Variables (datos)'!$B$29)/'5. Variables (datos)'!$B$30*100)&gt;100,100,(('5. Variables (datos)'!B7-'5. Variables (datos)'!$B$29)/'5. Variables (datos)'!$B$30*100))*AND(IF(+(('5. Variables (datos)'!B7-'5. Variables (datos)'!$B$29)/'5. Variables (datos)'!$B$30*100)&lt;0,0,(('5. Variables (datos)'!B7-'5. Variables (datos)'!$B$29)/'5. Variables (datos)'!$B$30*100)))</f>
        <v>0</v>
      </c>
      <c r="C7" s="86">
        <f>IF(+(('5. Variables (datos)'!C7-'5. Variables (datos)'!$C$29)/'5. Variables (datos)'!$C$30*100)&gt;100,100,(('5. Variables (datos)'!C7-'5. Variables (datos)'!$C$29)/'5. Variables (datos)'!$C$30*100))*AND(IF(+(('5. Variables (datos)'!C7-'5. Variables (datos)'!$C$29)/'5. Variables (datos)'!$C$30*100)&lt;0,0,(('5. Variables (datos)'!C7-'5. Variables (datos)'!$C$29)/'5. Variables (datos)'!$C$30*100)))</f>
        <v>0</v>
      </c>
      <c r="D7" s="86">
        <f>IF(+(('5. Variables (datos)'!D7-'5. Variables (datos)'!$D$29)/'5. Variables (datos)'!$D$30*100)&gt;100,100,(('5. Variables (datos)'!D7-'5. Variables (datos)'!$D$29)/'5. Variables (datos)'!$D$30*100))*AND(IF(+(('5. Variables (datos)'!D7-'5. Variables (datos)'!$D$29)/'5. Variables (datos)'!$D$30*100)&lt;0,0,(('5. Variables (datos)'!D7-'5. Variables (datos)'!$D$29)/'5. Variables (datos)'!$D$30*100)))</f>
        <v>23.720930232558139</v>
      </c>
      <c r="E7" s="86">
        <f>IF(+(('5. Variables (datos)'!E7-'5. Variables (datos)'!$E$29)/'5. Variables (datos)'!$E$30*100)&gt;100,100,(('5. Variables (datos)'!E7-'5. Variables (datos)'!$E$29)/'5. Variables (datos)'!$E$30*100))*AND(IF(+(('5. Variables (datos)'!E7-'5. Variables (datos)'!$E$29)/'5. Variables (datos)'!$E$30*100)&lt;0,0,(('5. Variables (datos)'!E7-'5. Variables (datos)'!$E$29)/'5. Variables (datos)'!$E$30*100)))</f>
        <v>0</v>
      </c>
      <c r="F7" s="86">
        <f>IF(+(('5. Variables (datos)'!F7-'5. Variables (datos)'!$F$29)/'5. Variables (datos)'!$F$30*100)&gt;100,100,(('5. Variables (datos)'!F7-'5. Variables (datos)'!$F$29)/'5. Variables (datos)'!$F$30*100))*AND(IF(+(('5. Variables (datos)'!F7-'5. Variables (datos)'!$F$29)/'5. Variables (datos)'!$F$30*100)&lt;0,0,(('5. Variables (datos)'!F7-'5. Variables (datos)'!$F$29)/'5. Variables (datos)'!$F$30*100)))</f>
        <v>45.22281475504375</v>
      </c>
      <c r="G7" s="87">
        <f>IF(+(('5. Variables (datos)'!G7-'5. Variables (datos)'!$G$29)/'5. Variables (datos)'!$G$30*100)&gt;100,100,(('5. Variables (datos)'!G7-'5. Variables (datos)'!$G$29)/'5. Variables (datos)'!$G$30*100))*AND(IF(+(('5. Variables (datos)'!G7-'5. Variables (datos)'!$G$29)/'5. Variables (datos)'!$G$30*100)&lt;0,0,(('5. Variables (datos)'!G7-'5. Variables (datos)'!$G$29)/'5. Variables (datos)'!$G$30*100)))</f>
        <v>0</v>
      </c>
      <c r="H7" s="86">
        <f>IF(+(('5. Variables (datos)'!H7-'5. Variables (datos)'!$H$29)/'5. Variables (datos)'!$H$30*100)&gt;100,100,(('5. Variables (datos)'!H7-'5. Variables (datos)'!$H$29)/'5. Variables (datos)'!$H$30*100))*AND(IF(+(('5. Variables (datos)'!H7-'5. Variables (datos)'!$H$29)/'5. Variables (datos)'!$H$30*100)&lt;0,0,(('5. Variables (datos)'!H7-'5. Variables (datos)'!$H$29)/'5. Variables (datos)'!$H$30*100)))</f>
        <v>33.906674673268085</v>
      </c>
      <c r="I7" s="86">
        <f>IF(+(('5. Variables (datos)'!I7-'5. Variables (datos)'!$I$29)/'5. Variables (datos)'!$I$30*100)&gt;100,100,(('5. Variables (datos)'!I7-'5. Variables (datos)'!$I$29)/'5. Variables (datos)'!$I$30*100))*AND(IF(+(('5. Variables (datos)'!I7-'5. Variables (datos)'!$I$29)/'5. Variables (datos)'!$I$30*100)&lt;0,0,(('5. Variables (datos)'!I7-'5. Variables (datos)'!$I$29)/'5. Variables (datos)'!$I$30*100)))</f>
        <v>96.969696969696969</v>
      </c>
      <c r="J7" s="25">
        <f>IF(+(('5. Variables (datos)'!J7-'5. Variables (datos)'!$J$29)/'5. Variables (datos)'!$J$30*100)&gt;100,100,(('5. Variables (datos)'!J7-'5. Variables (datos)'!$J$29)/'5. Variables (datos)'!$J$30*100))*AND(IF(+(('5. Variables (datos)'!J7-'5. Variables (datos)'!$J$29)/'5. Variables (datos)'!$J$30*100)&lt;0,0,(('5. Variables (datos)'!J7-'5. Variables (datos)'!$J$29)/'5. Variables (datos)'!$J$30*100)))</f>
        <v>61.97032450660037</v>
      </c>
      <c r="K7" s="25" t="e">
        <f>IF(+(('5. Variables (datos)'!K7-'5. Variables (datos)'!$K$29)/'5. Variables (datos)'!$K$30*100)&gt;100,100,(('5. Variables (datos)'!K7-'5. Variables (datos)'!$K$29)/'5. Variables (datos)'!$K$30*100))*AND(IF(+(('5. Variables (datos)'!K7-'5. Variables (datos)'!$K$29)/'5. Variables (datos)'!$K$30*100)&lt;0,0,(('5. Variables (datos)'!K7-'5. Variables (datos)'!$K$29)/'5. Variables (datos)'!$K$30*100)))</f>
        <v>#DIV/0!</v>
      </c>
      <c r="L7" s="25">
        <f>IF(+(('5. Variables (datos)'!L7-'5. Variables (datos)'!$L$29)/'5. Variables (datos)'!$L$30*100)&gt;100,100,(('5. Variables (datos)'!L7-'5. Variables (datos)'!$L$29)/'5. Variables (datos)'!$L$30*100))*AND(IF(+(('5. Variables (datos)'!L7-'5. Variables (datos)'!$L$29)/'5. Variables (datos)'!$L$30*100)&lt;0,0,(('5. Variables (datos)'!L7-'5. Variables (datos)'!$L$29)/'5. Variables (datos)'!$L$30*100)))</f>
        <v>8.4636957590418209</v>
      </c>
      <c r="M7" s="25">
        <f>IF(+(('5. Variables (datos)'!M7-'5. Variables (datos)'!$M$29)/'5. Variables (datos)'!$M$30*100)&gt;100,100,(('5. Variables (datos)'!M7-'5. Variables (datos)'!$M$29)/'5. Variables (datos)'!$M$30*100))*AND(IF(+(('5. Variables (datos)'!M7-'5. Variables (datos)'!$M$29)/'5. Variables (datos)'!$M$30*100)&lt;0,0,(('5. Variables (datos)'!M7-'5. Variables (datos)'!$M$29)/'5. Variables (datos)'!$M$30*100)))</f>
        <v>26.111670424867562</v>
      </c>
      <c r="N7" s="25">
        <f>IF(+(('5. Variables (datos)'!N7-'5. Variables (datos)'!$N$29)/'5. Variables (datos)'!$N$30*100)&gt;100,100,(('5. Variables (datos)'!N7-'5. Variables (datos)'!$N$29)/'5. Variables (datos)'!$N$30*100))*AND(IF(+(('5. Variables (datos)'!N7-'5. Variables (datos)'!$N$29)/'5. Variables (datos)'!$N$30*100)&lt;0,0,(('5. Variables (datos)'!N7-'5. Variables (datos)'!$N$29)/'5. Variables (datos)'!$N$30*100)))</f>
        <v>12.601626016260163</v>
      </c>
      <c r="O7" s="25">
        <f>IF(+(('5. Variables (datos)'!O7-'5. Variables (datos)'!$O$29)/'5. Variables (datos)'!$O$30*100)&gt;100,100,(('5. Variables (datos)'!O7-'5. Variables (datos)'!$O$29)/'5. Variables (datos)'!$O$30*100))*AND(IF(+(('5. Variables (datos)'!O7-'5. Variables (datos)'!$O$29)/'5. Variables (datos)'!$O$30*100)&lt;0,0,(('5. Variables (datos)'!O7-'5. Variables (datos)'!$O$29)/'5. Variables (datos)'!$O$30*100)))</f>
        <v>23.756906077348063</v>
      </c>
      <c r="P7" s="25">
        <f>IF(+(('5. Variables (datos)'!P7-'5. Variables (datos)'!$P$29)/'5. Variables (datos)'!$P$30*100)&gt;100,100,(('5. Variables (datos)'!P7-'5. Variables (datos)'!$P$29)/'5. Variables (datos)'!$P$30*100))*AND(IF(+(('5. Variables (datos)'!P7-'5. Variables (datos)'!$P$29)/'5. Variables (datos)'!$P$30*100)&lt;0,0,(('5. Variables (datos)'!P7-'5. Variables (datos)'!$P$29)/'5. Variables (datos)'!$P$30*100)))</f>
        <v>22.72727272727273</v>
      </c>
      <c r="Q7" s="25">
        <f>IF(+(('5. Variables (datos)'!Q7-'5. Variables (datos)'!$Q$29)/'5. Variables (datos)'!$Q$30*100)&gt;100,100,(('5. Variables (datos)'!Q7-'5. Variables (datos)'!$Q$29)/'5. Variables (datos)'!$Q$30*100))*AND(IF(+(('5. Variables (datos)'!Q7-'5. Variables (datos)'!$Q$29)/'5. Variables (datos)'!$Q$30*100)&lt;0,0,(('5. Variables (datos)'!Q7-'5. Variables (datos)'!$Q$29)/'5. Variables (datos)'!$Q$30*100)))</f>
        <v>29.523675491236144</v>
      </c>
      <c r="R7" s="25">
        <f>IF(+(('5. Variables (datos)'!R7-'5. Variables (datos)'!$R$29)/'5. Variables (datos)'!$R$30*100)&gt;100,100,(('5. Variables (datos)'!R7-'5. Variables (datos)'!$R$29)/'5. Variables (datos)'!$R$30*100))*AND(IF(+(('5. Variables (datos)'!R7-'5. Variables (datos)'!$R$29)/'5. Variables (datos)'!$R$30*100)&lt;0,0,(('5. Variables (datos)'!R7-'5. Variables (datos)'!$R$29)/'5. Variables (datos)'!$R$30*100)))</f>
        <v>0</v>
      </c>
      <c r="S7" s="25">
        <f>IF(+(('5. Variables (datos)'!S7-'5. Variables (datos)'!$S$29)/'5. Variables (datos)'!$S$30*100)&gt;100,100,(('5. Variables (datos)'!S7-'5. Variables (datos)'!$S$29)/'5. Variables (datos)'!$S$30*100))*AND(IF(+(('5. Variables (datos)'!S7-'5. Variables (datos)'!$S$29)/'5. Variables (datos)'!$S$30*100)&lt;0,0,(('5. Variables (datos)'!S7-'5. Variables (datos)'!$S$29)/'5. Variables (datos)'!$S$30*100)))</f>
        <v>30.811293979588839</v>
      </c>
      <c r="T7" s="25">
        <f>IF(+(('5. Variables (datos)'!T7-'5. Variables (datos)'!$T$29)/'5. Variables (datos)'!$T$30*100)&gt;100,100,(('5. Variables (datos)'!T7-'5. Variables (datos)'!$T$29)/'5. Variables (datos)'!$T$30*100))*AND(IF(+(('5. Variables (datos)'!T7-'5. Variables (datos)'!$T$29)/'5. Variables (datos)'!$T$30*100)&lt;0,0,(('5. Variables (datos)'!T7-'5. Variables (datos)'!$T$29)/'5. Variables (datos)'!$T$30*100)))</f>
        <v>83.333333333333343</v>
      </c>
      <c r="U7" s="25">
        <f>IF(+(('5. Variables (datos)'!U7-'5. Variables (datos)'!$U$29)/'5. Variables (datos)'!$U$30*100)&gt;100,100,(('5. Variables (datos)'!U7-'5. Variables (datos)'!$U$29)/'5. Variables (datos)'!$U$30*100))*AND(IF(+(('5. Variables (datos)'!U7-'5. Variables (datos)'!$U$29)/'5. Variables (datos)'!$U$30*100)&lt;0,0,(('5. Variables (datos)'!U7-'5. Variables (datos)'!$U$29)/'5. Variables (datos)'!$U$30*100)))</f>
        <v>3.7037037037037042</v>
      </c>
      <c r="V7" s="25" t="e">
        <f>IF(+(('5. Variables (datos)'!V7-'5. Variables (datos)'!$V$29)/'5. Variables (datos)'!$V$30*100)&gt;100,100,(('5. Variables (datos)'!V7-'5. Variables (datos)'!$V$29)/'5. Variables (datos)'!$V$30*100))*AND(IF(+(('5. Variables (datos)'!V7-'5. Variables (datos)'!$V$29)/'5. Variables (datos)'!$V$30*100)&lt;0,0,(('5. Variables (datos)'!V7-'5. Variables (datos)'!$V$29)/'5. Variables (datos)'!$V$30*100)))</f>
        <v>#DIV/0!</v>
      </c>
      <c r="W7" s="25" t="e">
        <f>IF(+(('5. Variables (datos)'!W7-'5. Variables (datos)'!$W$29)/'5. Variables (datos)'!$W$30*100)&gt;100,100,(('5. Variables (datos)'!W7-'5. Variables (datos)'!$W$29)/'5. Variables (datos)'!$W$30*100))*AND(IF(+(('5. Variables (datos)'!W7-'5. Variables (datos)'!$W$29)/'5. Variables (datos)'!$W$30*100)&lt;0,0,(('5. Variables (datos)'!W7-'5. Variables (datos)'!$W$29)/'5. Variables (datos)'!$W$30*100)))</f>
        <v>#DIV/0!</v>
      </c>
      <c r="X7" s="25">
        <f>IF(+(('5. Variables (datos)'!X7-'5. Variables (datos)'!$X$29)/'5. Variables (datos)'!$X$30*100)&gt;100,100,(('5. Variables (datos)'!X7-'5. Variables (datos)'!$X$29)/'5. Variables (datos)'!$X$30*100))*AND(IF(+(('5. Variables (datos)'!X7-'5. Variables (datos)'!$X$29)/'5. Variables (datos)'!$X$30*100)&lt;0,0,(('5. Variables (datos)'!X7-'5. Variables (datos)'!$X$29)/'5. Variables (datos)'!$X$30*100)))</f>
        <v>7.1192548422965825</v>
      </c>
      <c r="Y7" s="25">
        <f>IF(+(('5. Variables (datos)'!Y7-'5. Variables (datos)'!$Y$29)/'5. Variables (datos)'!$Y$30*100)&gt;100,100,(('5. Variables (datos)'!Y7-'5. Variables (datos)'!$Y$29)/'5. Variables (datos)'!$Y$30*100))*AND(IF(+(('5. Variables (datos)'!Y7-'5. Variables (datos)'!$Y$29)/'5. Variables (datos)'!$Y$30*100)&lt;0,0,(('5. Variables (datos)'!Y7-'5. Variables (datos)'!$Y$29)/'5. Variables (datos)'!$Y$30*100)))</f>
        <v>15.002846409725418</v>
      </c>
      <c r="Z7" s="25">
        <f>IF(+(('5. Variables (datos)'!Z7-'5. Variables (datos)'!$Z$29)/'5. Variables (datos)'!$Z$30*100)&gt;100,100,(('5. Variables (datos)'!Z7-'5. Variables (datos)'!$Z$29)/'5. Variables (datos)'!$Z$30*100))*AND(IF(+(('5. Variables (datos)'!Z7-'5. Variables (datos)'!$Z$29)/'5. Variables (datos)'!$Z$30*100)&lt;0,0,(('5. Variables (datos)'!Z7-'5. Variables (datos)'!$Z$29)/'5. Variables (datos)'!$Z$30*100)))</f>
        <v>16.181068592457322</v>
      </c>
      <c r="AA7" s="25" t="e">
        <f>IF(+(('5. Variables (datos)'!AA7-'5. Variables (datos)'!$AA$29)/'5. Variables (datos)'!$AA$30*100)&gt;100,100,(('5. Variables (datos)'!AA7-'5. Variables (datos)'!$AA$29)/'5. Variables (datos)'!$AA$30*100))*AND(IF(+(('5. Variables (datos)'!AA7-'5. Variables (datos)'!$AA$29)/'5. Variables (datos)'!$AA$30*100)&lt;0,0,(('5. Variables (datos)'!AA7-'5. Variables (datos)'!$AA$29)/'5. Variables (datos)'!$AA$30*100)))</f>
        <v>#DIV/0!</v>
      </c>
    </row>
    <row r="8" spans="1:165" s="8" customFormat="1">
      <c r="A8" s="70" t="str">
        <f>+'2. Resumen '!A8</f>
        <v>Colombia</v>
      </c>
      <c r="B8" s="86">
        <f>IF(+(('5. Variables (datos)'!B8-'5. Variables (datos)'!$B$29)/'5. Variables (datos)'!$B$30*100)&gt;100,100,(('5. Variables (datos)'!B8-'5. Variables (datos)'!$B$29)/'5. Variables (datos)'!$B$30*100))*AND(IF(+(('5. Variables (datos)'!B8-'5. Variables (datos)'!$B$29)/'5. Variables (datos)'!$B$30*100)&lt;0,0,(('5. Variables (datos)'!B8-'5. Variables (datos)'!$B$29)/'5. Variables (datos)'!$B$30*100)))</f>
        <v>6.5440247156298277</v>
      </c>
      <c r="C8" s="86">
        <f>IF(+(('5. Variables (datos)'!C8-'5. Variables (datos)'!$C$29)/'5. Variables (datos)'!$C$30*100)&gt;100,100,(('5. Variables (datos)'!C8-'5. Variables (datos)'!$C$29)/'5. Variables (datos)'!$C$30*100))*AND(IF(+(('5. Variables (datos)'!C8-'5. Variables (datos)'!$C$29)/'5. Variables (datos)'!$C$30*100)&lt;0,0,(('5. Variables (datos)'!C8-'5. Variables (datos)'!$C$29)/'5. Variables (datos)'!$C$30*100)))</f>
        <v>13.648068669527897</v>
      </c>
      <c r="D8" s="86">
        <f>IF(+(('5. Variables (datos)'!D8-'5. Variables (datos)'!$D$29)/'5. Variables (datos)'!$D$30*100)&gt;100,100,(('5. Variables (datos)'!D8-'5. Variables (datos)'!$D$29)/'5. Variables (datos)'!$D$30*100))*AND(IF(+(('5. Variables (datos)'!D8-'5. Variables (datos)'!$D$29)/'5. Variables (datos)'!$D$30*100)&lt;0,0,(('5. Variables (datos)'!D8-'5. Variables (datos)'!$D$29)/'5. Variables (datos)'!$D$30*100)))</f>
        <v>36.744186046511629</v>
      </c>
      <c r="E8" s="86">
        <f>IF(+(('5. Variables (datos)'!E8-'5. Variables (datos)'!$E$29)/'5. Variables (datos)'!$E$30*100)&gt;100,100,(('5. Variables (datos)'!E8-'5. Variables (datos)'!$E$29)/'5. Variables (datos)'!$E$30*100))*AND(IF(+(('5. Variables (datos)'!E8-'5. Variables (datos)'!$E$29)/'5. Variables (datos)'!$E$30*100)&lt;0,0,(('5. Variables (datos)'!E8-'5. Variables (datos)'!$E$29)/'5. Variables (datos)'!$E$30*100)))</f>
        <v>0</v>
      </c>
      <c r="F8" s="86">
        <f>IF(+(('5. Variables (datos)'!F8-'5. Variables (datos)'!$F$29)/'5. Variables (datos)'!$F$30*100)&gt;100,100,(('5. Variables (datos)'!F8-'5. Variables (datos)'!$F$29)/'5. Variables (datos)'!$F$30*100))*AND(IF(+(('5. Variables (datos)'!F8-'5. Variables (datos)'!$F$29)/'5. Variables (datos)'!$F$30*100)&lt;0,0,(('5. Variables (datos)'!F8-'5. Variables (datos)'!$F$29)/'5. Variables (datos)'!$F$30*100)))</f>
        <v>40.996607368891738</v>
      </c>
      <c r="G8" s="87">
        <f>IF(+(('5. Variables (datos)'!G8-'5. Variables (datos)'!$G$29)/'5. Variables (datos)'!$G$30*100)&gt;100,100,(('5. Variables (datos)'!G8-'5. Variables (datos)'!$G$29)/'5. Variables (datos)'!$G$30*100))*AND(IF(+(('5. Variables (datos)'!G8-'5. Variables (datos)'!$G$29)/'5. Variables (datos)'!$G$30*100)&lt;0,0,(('5. Variables (datos)'!G8-'5. Variables (datos)'!$G$29)/'5. Variables (datos)'!$G$30*100)))</f>
        <v>1.5879978401647799</v>
      </c>
      <c r="H8" s="86">
        <f>IF(+(('5. Variables (datos)'!H8-'5. Variables (datos)'!$H$29)/'5. Variables (datos)'!$H$30*100)&gt;100,100,(('5. Variables (datos)'!H8-'5. Variables (datos)'!$H$29)/'5. Variables (datos)'!$H$30*100))*AND(IF(+(('5. Variables (datos)'!H8-'5. Variables (datos)'!$H$29)/'5. Variables (datos)'!$H$30*100)&lt;0,0,(('5. Variables (datos)'!H8-'5. Variables (datos)'!$H$29)/'5. Variables (datos)'!$H$30*100)))</f>
        <v>73.128866363874423</v>
      </c>
      <c r="I8" s="86">
        <f>IF(+(('5. Variables (datos)'!I8-'5. Variables (datos)'!$I$29)/'5. Variables (datos)'!$I$30*100)&gt;100,100,(('5. Variables (datos)'!I8-'5. Variables (datos)'!$I$29)/'5. Variables (datos)'!$I$30*100))*AND(IF(+(('5. Variables (datos)'!I8-'5. Variables (datos)'!$I$29)/'5. Variables (datos)'!$I$30*100)&lt;0,0,(('5. Variables (datos)'!I8-'5. Variables (datos)'!$I$29)/'5. Variables (datos)'!$I$30*100)))</f>
        <v>66.666666666666657</v>
      </c>
      <c r="J8" s="25">
        <f>IF(+(('5. Variables (datos)'!J8-'5. Variables (datos)'!$J$29)/'5. Variables (datos)'!$J$30*100)&gt;100,100,(('5. Variables (datos)'!J8-'5. Variables (datos)'!$J$29)/'5. Variables (datos)'!$J$30*100))*AND(IF(+(('5. Variables (datos)'!J8-'5. Variables (datos)'!$J$29)/'5. Variables (datos)'!$J$30*100)&lt;0,0,(('5. Variables (datos)'!J8-'5. Variables (datos)'!$J$29)/'5. Variables (datos)'!$J$30*100)))</f>
        <v>65.827222947956827</v>
      </c>
      <c r="K8" s="25" t="e">
        <f>IF(+(('5. Variables (datos)'!K8-'5. Variables (datos)'!$K$29)/'5. Variables (datos)'!$K$30*100)&gt;100,100,(('5. Variables (datos)'!K8-'5. Variables (datos)'!$K$29)/'5. Variables (datos)'!$K$30*100))*AND(IF(+(('5. Variables (datos)'!K8-'5. Variables (datos)'!$K$29)/'5. Variables (datos)'!$K$30*100)&lt;0,0,(('5. Variables (datos)'!K8-'5. Variables (datos)'!$K$29)/'5. Variables (datos)'!$K$30*100)))</f>
        <v>#DIV/0!</v>
      </c>
      <c r="L8" s="25">
        <f>IF(+(('5. Variables (datos)'!L8-'5. Variables (datos)'!$L$29)/'5. Variables (datos)'!$L$30*100)&gt;100,100,(('5. Variables (datos)'!L8-'5. Variables (datos)'!$L$29)/'5. Variables (datos)'!$L$30*100))*AND(IF(+(('5. Variables (datos)'!L8-'5. Variables (datos)'!$L$29)/'5. Variables (datos)'!$L$30*100)&lt;0,0,(('5. Variables (datos)'!L8-'5. Variables (datos)'!$L$29)/'5. Variables (datos)'!$L$30*100)))</f>
        <v>42.2857211287252</v>
      </c>
      <c r="M8" s="25">
        <f>IF(+(('5. Variables (datos)'!M8-'5. Variables (datos)'!$M$29)/'5. Variables (datos)'!$M$30*100)&gt;100,100,(('5. Variables (datos)'!M8-'5. Variables (datos)'!$M$29)/'5. Variables (datos)'!$M$30*100))*AND(IF(+(('5. Variables (datos)'!M8-'5. Variables (datos)'!$M$29)/'5. Variables (datos)'!$M$30*100)&lt;0,0,(('5. Variables (datos)'!M8-'5. Variables (datos)'!$M$29)/'5. Variables (datos)'!$M$30*100)))</f>
        <v>9.1289811551093649</v>
      </c>
      <c r="N8" s="25">
        <f>IF(+(('5. Variables (datos)'!N8-'5. Variables (datos)'!$N$29)/'5. Variables (datos)'!$N$30*100)&gt;100,100,(('5. Variables (datos)'!N8-'5. Variables (datos)'!$N$29)/'5. Variables (datos)'!$N$30*100))*AND(IF(+(('5. Variables (datos)'!N8-'5. Variables (datos)'!$N$29)/'5. Variables (datos)'!$N$30*100)&lt;0,0,(('5. Variables (datos)'!N8-'5. Variables (datos)'!$N$29)/'5. Variables (datos)'!$N$30*100)))</f>
        <v>29.471544715447155</v>
      </c>
      <c r="O8" s="25">
        <f>IF(+(('5. Variables (datos)'!O8-'5. Variables (datos)'!$O$29)/'5. Variables (datos)'!$O$30*100)&gt;100,100,(('5. Variables (datos)'!O8-'5. Variables (datos)'!$O$29)/'5. Variables (datos)'!$O$30*100))*AND(IF(+(('5. Variables (datos)'!O8-'5. Variables (datos)'!$O$29)/'5. Variables (datos)'!$O$30*100)&lt;0,0,(('5. Variables (datos)'!O8-'5. Variables (datos)'!$O$29)/'5. Variables (datos)'!$O$30*100)))</f>
        <v>35.911602209944753</v>
      </c>
      <c r="P8" s="25">
        <f>IF(+(('5. Variables (datos)'!P8-'5. Variables (datos)'!$P$29)/'5. Variables (datos)'!$P$30*100)&gt;100,100,(('5. Variables (datos)'!P8-'5. Variables (datos)'!$P$29)/'5. Variables (datos)'!$P$30*100))*AND(IF(+(('5. Variables (datos)'!P8-'5. Variables (datos)'!$P$29)/'5. Variables (datos)'!$P$30*100)&lt;0,0,(('5. Variables (datos)'!P8-'5. Variables (datos)'!$P$29)/'5. Variables (datos)'!$P$30*100)))</f>
        <v>21.590909090909097</v>
      </c>
      <c r="Q8" s="25">
        <f>IF(+(('5. Variables (datos)'!Q8-'5. Variables (datos)'!$Q$29)/'5. Variables (datos)'!$Q$30*100)&gt;100,100,(('5. Variables (datos)'!Q8-'5. Variables (datos)'!$Q$29)/'5. Variables (datos)'!$Q$30*100))*AND(IF(+(('5. Variables (datos)'!Q8-'5. Variables (datos)'!$Q$29)/'5. Variables (datos)'!$Q$30*100)&lt;0,0,(('5. Variables (datos)'!Q8-'5. Variables (datos)'!$Q$29)/'5. Variables (datos)'!$Q$30*100)))</f>
        <v>58.850455150369697</v>
      </c>
      <c r="R8" s="25">
        <f>IF(+(('5. Variables (datos)'!R8-'5. Variables (datos)'!$R$29)/'5. Variables (datos)'!$R$30*100)&gt;100,100,(('5. Variables (datos)'!R8-'5. Variables (datos)'!$R$29)/'5. Variables (datos)'!$R$30*100))*AND(IF(+(('5. Variables (datos)'!R8-'5. Variables (datos)'!$R$29)/'5. Variables (datos)'!$R$30*100)&lt;0,0,(('5. Variables (datos)'!R8-'5. Variables (datos)'!$R$29)/'5. Variables (datos)'!$R$30*100)))</f>
        <v>100</v>
      </c>
      <c r="S8" s="25">
        <f>IF(+(('5. Variables (datos)'!S8-'5. Variables (datos)'!$S$29)/'5. Variables (datos)'!$S$30*100)&gt;100,100,(('5. Variables (datos)'!S8-'5. Variables (datos)'!$S$29)/'5. Variables (datos)'!$S$30*100))*AND(IF(+(('5. Variables (datos)'!S8-'5. Variables (datos)'!$S$29)/'5. Variables (datos)'!$S$30*100)&lt;0,0,(('5. Variables (datos)'!S8-'5. Variables (datos)'!$S$29)/'5. Variables (datos)'!$S$30*100)))</f>
        <v>34.387953355894652</v>
      </c>
      <c r="T8" s="25">
        <f>IF(+(('5. Variables (datos)'!T8-'5. Variables (datos)'!$T$29)/'5. Variables (datos)'!$T$30*100)&gt;100,100,(('5. Variables (datos)'!T8-'5. Variables (datos)'!$T$29)/'5. Variables (datos)'!$T$30*100))*AND(IF(+(('5. Variables (datos)'!T8-'5. Variables (datos)'!$T$29)/'5. Variables (datos)'!$T$30*100)&lt;0,0,(('5. Variables (datos)'!T8-'5. Variables (datos)'!$T$29)/'5. Variables (datos)'!$T$30*100)))</f>
        <v>83.333333333333343</v>
      </c>
      <c r="U8" s="25">
        <f>IF(+(('5. Variables (datos)'!U8-'5. Variables (datos)'!$U$29)/'5. Variables (datos)'!$U$30*100)&gt;100,100,(('5. Variables (datos)'!U8-'5. Variables (datos)'!$U$29)/'5. Variables (datos)'!$U$30*100))*AND(IF(+(('5. Variables (datos)'!U8-'5. Variables (datos)'!$U$29)/'5. Variables (datos)'!$U$30*100)&lt;0,0,(('5. Variables (datos)'!U8-'5. Variables (datos)'!$U$29)/'5. Variables (datos)'!$U$30*100)))</f>
        <v>0</v>
      </c>
      <c r="V8" s="25" t="e">
        <f>IF(+(('5. Variables (datos)'!V8-'5. Variables (datos)'!$V$29)/'5. Variables (datos)'!$V$30*100)&gt;100,100,(('5. Variables (datos)'!V8-'5. Variables (datos)'!$V$29)/'5. Variables (datos)'!$V$30*100))*AND(IF(+(('5. Variables (datos)'!V8-'5. Variables (datos)'!$V$29)/'5. Variables (datos)'!$V$30*100)&lt;0,0,(('5. Variables (datos)'!V8-'5. Variables (datos)'!$V$29)/'5. Variables (datos)'!$V$30*100)))</f>
        <v>#DIV/0!</v>
      </c>
      <c r="W8" s="25" t="e">
        <f>IF(+(('5. Variables (datos)'!W8-'5. Variables (datos)'!$W$29)/'5. Variables (datos)'!$W$30*100)&gt;100,100,(('5. Variables (datos)'!W8-'5. Variables (datos)'!$W$29)/'5. Variables (datos)'!$W$30*100))*AND(IF(+(('5. Variables (datos)'!W8-'5. Variables (datos)'!$W$29)/'5. Variables (datos)'!$W$30*100)&lt;0,0,(('5. Variables (datos)'!W8-'5. Variables (datos)'!$W$29)/'5. Variables (datos)'!$W$30*100)))</f>
        <v>#DIV/0!</v>
      </c>
      <c r="X8" s="25">
        <f>IF(+(('5. Variables (datos)'!X8-'5. Variables (datos)'!$X$29)/'5. Variables (datos)'!$X$30*100)&gt;100,100,(('5. Variables (datos)'!X8-'5. Variables (datos)'!$X$29)/'5. Variables (datos)'!$X$30*100))*AND(IF(+(('5. Variables (datos)'!X8-'5. Variables (datos)'!$X$29)/'5. Variables (datos)'!$X$30*100)&lt;0,0,(('5. Variables (datos)'!X8-'5. Variables (datos)'!$X$29)/'5. Variables (datos)'!$X$30*100)))</f>
        <v>34.148546444782539</v>
      </c>
      <c r="Y8" s="25">
        <f>IF(+(('5. Variables (datos)'!Y8-'5. Variables (datos)'!$Y$29)/'5. Variables (datos)'!$Y$30*100)&gt;100,100,(('5. Variables (datos)'!Y8-'5. Variables (datos)'!$Y$29)/'5. Variables (datos)'!$Y$30*100))*AND(IF(+(('5. Variables (datos)'!Y8-'5. Variables (datos)'!$Y$29)/'5. Variables (datos)'!$Y$30*100)&lt;0,0,(('5. Variables (datos)'!Y8-'5. Variables (datos)'!$Y$29)/'5. Variables (datos)'!$Y$30*100)))</f>
        <v>36.624771475437292</v>
      </c>
      <c r="Z8" s="25">
        <f>IF(+(('5. Variables (datos)'!Z8-'5. Variables (datos)'!$Z$29)/'5. Variables (datos)'!$Z$30*100)&gt;100,100,(('5. Variables (datos)'!Z8-'5. Variables (datos)'!$Z$29)/'5. Variables (datos)'!$Z$30*100))*AND(IF(+(('5. Variables (datos)'!Z8-'5. Variables (datos)'!$Z$29)/'5. Variables (datos)'!$Z$30*100)&lt;0,0,(('5. Variables (datos)'!Z8-'5. Variables (datos)'!$Z$29)/'5. Variables (datos)'!$Z$30*100)))</f>
        <v>27.233921211278471</v>
      </c>
      <c r="AA8" s="25" t="e">
        <f>IF(+(('5. Variables (datos)'!AA8-'5. Variables (datos)'!$AA$29)/'5. Variables (datos)'!$AA$30*100)&gt;100,100,(('5. Variables (datos)'!AA8-'5. Variables (datos)'!$AA$29)/'5. Variables (datos)'!$AA$30*100))*AND(IF(+(('5. Variables (datos)'!AA8-'5. Variables (datos)'!$AA$29)/'5. Variables (datos)'!$AA$30*100)&lt;0,0,(('5. Variables (datos)'!AA8-'5. Variables (datos)'!$AA$29)/'5. Variables (datos)'!$AA$30*100)))</f>
        <v>#DIV/0!</v>
      </c>
    </row>
    <row r="9" spans="1:165" s="8" customFormat="1">
      <c r="A9" s="70" t="str">
        <f>+'2. Resumen '!A9</f>
        <v>Alemania</v>
      </c>
      <c r="B9" s="86">
        <f>IF(+(('5. Variables (datos)'!B9-'5. Variables (datos)'!$B$29)/'5. Variables (datos)'!$B$30*100)&gt;100,100,(('5. Variables (datos)'!B9-'5. Variables (datos)'!$B$29)/'5. Variables (datos)'!$B$30*100))*AND(IF(+(('5. Variables (datos)'!B9-'5. Variables (datos)'!$B$29)/'5. Variables (datos)'!$B$30*100)&lt;0,0,(('5. Variables (datos)'!B9-'5. Variables (datos)'!$B$29)/'5. Variables (datos)'!$B$30*100)))</f>
        <v>80.901558769835674</v>
      </c>
      <c r="C9" s="86">
        <f>IF(+(('5. Variables (datos)'!C9-'5. Variables (datos)'!$C$29)/'5. Variables (datos)'!$C$30*100)&gt;100,100,(('5. Variables (datos)'!C9-'5. Variables (datos)'!$C$29)/'5. Variables (datos)'!$C$30*100))*AND(IF(+(('5. Variables (datos)'!C9-'5. Variables (datos)'!$C$29)/'5. Variables (datos)'!$C$30*100)&lt;0,0,(('5. Variables (datos)'!C9-'5. Variables (datos)'!$C$29)/'5. Variables (datos)'!$C$30*100)))</f>
        <v>78.927038626609445</v>
      </c>
      <c r="D9" s="86">
        <f>IF(+(('5. Variables (datos)'!D9-'5. Variables (datos)'!$D$29)/'5. Variables (datos)'!$D$30*100)&gt;100,100,(('5. Variables (datos)'!D9-'5. Variables (datos)'!$D$29)/'5. Variables (datos)'!$D$30*100))*AND(IF(+(('5. Variables (datos)'!D9-'5. Variables (datos)'!$D$29)/'5. Variables (datos)'!$D$30*100)&lt;0,0,(('5. Variables (datos)'!D9-'5. Variables (datos)'!$D$29)/'5. Variables (datos)'!$D$30*100)))</f>
        <v>17.674418604651162</v>
      </c>
      <c r="E9" s="86">
        <f>IF(+(('5. Variables (datos)'!E9-'5. Variables (datos)'!$E$29)/'5. Variables (datos)'!$E$30*100)&gt;100,100,(('5. Variables (datos)'!E9-'5. Variables (datos)'!$E$29)/'5. Variables (datos)'!$E$30*100))*AND(IF(+(('5. Variables (datos)'!E9-'5. Variables (datos)'!$E$29)/'5. Variables (datos)'!$E$30*100)&lt;0,0,(('5. Variables (datos)'!E9-'5. Variables (datos)'!$E$29)/'5. Variables (datos)'!$E$30*100)))</f>
        <v>13.32257155430567</v>
      </c>
      <c r="F9" s="86">
        <f>IF(+(('5. Variables (datos)'!F9-'5. Variables (datos)'!$F$29)/'5. Variables (datos)'!$F$30*100)&gt;100,100,(('5. Variables (datos)'!F9-'5. Variables (datos)'!$F$29)/'5. Variables (datos)'!$F$30*100))*AND(IF(+(('5. Variables (datos)'!F9-'5. Variables (datos)'!$F$29)/'5. Variables (datos)'!$F$30*100)&lt;0,0,(('5. Variables (datos)'!F9-'5. Variables (datos)'!$F$29)/'5. Variables (datos)'!$F$30*100)))</f>
        <v>14.089600597009763</v>
      </c>
      <c r="G9" s="87">
        <f>IF(+(('5. Variables (datos)'!G9-'5. Variables (datos)'!$G$29)/'5. Variables (datos)'!$G$30*100)&gt;100,100,(('5. Variables (datos)'!G9-'5. Variables (datos)'!$G$29)/'5. Variables (datos)'!$G$30*100))*AND(IF(+(('5. Variables (datos)'!G9-'5. Variables (datos)'!$G$29)/'5. Variables (datos)'!$G$30*100)&lt;0,0,(('5. Variables (datos)'!G9-'5. Variables (datos)'!$G$29)/'5. Variables (datos)'!$G$30*100)))</f>
        <v>100</v>
      </c>
      <c r="H9" s="86">
        <f>IF(+(('5. Variables (datos)'!H9-'5. Variables (datos)'!$H$29)/'5. Variables (datos)'!$H$30*100)&gt;100,100,(('5. Variables (datos)'!H9-'5. Variables (datos)'!$H$29)/'5. Variables (datos)'!$H$30*100))*AND(IF(+(('5. Variables (datos)'!H9-'5. Variables (datos)'!$H$29)/'5. Variables (datos)'!$H$30*100)&lt;0,0,(('5. Variables (datos)'!H9-'5. Variables (datos)'!$H$29)/'5. Variables (datos)'!$H$30*100)))</f>
        <v>14.164829712191318</v>
      </c>
      <c r="I9" s="86">
        <f>IF(+(('5. Variables (datos)'!I9-'5. Variables (datos)'!$I$29)/'5. Variables (datos)'!$I$30*100)&gt;100,100,(('5. Variables (datos)'!I9-'5. Variables (datos)'!$I$29)/'5. Variables (datos)'!$I$30*100))*AND(IF(+(('5. Variables (datos)'!I9-'5. Variables (datos)'!$I$29)/'5. Variables (datos)'!$I$30*100)&lt;0,0,(('5. Variables (datos)'!I9-'5. Variables (datos)'!$I$29)/'5. Variables (datos)'!$I$30*100)))</f>
        <v>69.696969696969703</v>
      </c>
      <c r="J9" s="25">
        <f>IF(+(('5. Variables (datos)'!J9-'5. Variables (datos)'!$J$29)/'5. Variables (datos)'!$J$30*100)&gt;100,100,(('5. Variables (datos)'!J9-'5. Variables (datos)'!$J$29)/'5. Variables (datos)'!$J$30*100))*AND(IF(+(('5. Variables (datos)'!J9-'5. Variables (datos)'!$J$29)/'5. Variables (datos)'!$J$30*100)&lt;0,0,(('5. Variables (datos)'!J9-'5. Variables (datos)'!$J$29)/'5. Variables (datos)'!$J$30*100)))</f>
        <v>40.664092402278541</v>
      </c>
      <c r="K9" s="25" t="e">
        <f>IF(+(('5. Variables (datos)'!K9-'5. Variables (datos)'!$K$29)/'5. Variables (datos)'!$K$30*100)&gt;100,100,(('5. Variables (datos)'!K9-'5. Variables (datos)'!$K$29)/'5. Variables (datos)'!$K$30*100))*AND(IF(+(('5. Variables (datos)'!K9-'5. Variables (datos)'!$K$29)/'5. Variables (datos)'!$K$30*100)&lt;0,0,(('5. Variables (datos)'!K9-'5. Variables (datos)'!$K$29)/'5. Variables (datos)'!$K$30*100)))</f>
        <v>#DIV/0!</v>
      </c>
      <c r="L9" s="25">
        <f>IF(+(('5. Variables (datos)'!L9-'5. Variables (datos)'!$L$29)/'5. Variables (datos)'!$L$30*100)&gt;100,100,(('5. Variables (datos)'!L9-'5. Variables (datos)'!$L$29)/'5. Variables (datos)'!$L$30*100))*AND(IF(+(('5. Variables (datos)'!L9-'5. Variables (datos)'!$L$29)/'5. Variables (datos)'!$L$30*100)&lt;0,0,(('5. Variables (datos)'!L9-'5. Variables (datos)'!$L$29)/'5. Variables (datos)'!$L$30*100)))</f>
        <v>10.699918098254505</v>
      </c>
      <c r="M9" s="25">
        <f>IF(+(('5. Variables (datos)'!M9-'5. Variables (datos)'!$M$29)/'5. Variables (datos)'!$M$30*100)&gt;100,100,(('5. Variables (datos)'!M9-'5. Variables (datos)'!$M$29)/'5. Variables (datos)'!$M$30*100))*AND(IF(+(('5. Variables (datos)'!M9-'5. Variables (datos)'!$M$29)/'5. Variables (datos)'!$M$30*100)&lt;0,0,(('5. Variables (datos)'!M9-'5. Variables (datos)'!$M$29)/'5. Variables (datos)'!$M$30*100)))</f>
        <v>14.077445692786789</v>
      </c>
      <c r="N9" s="25">
        <f>IF(+(('5. Variables (datos)'!N9-'5. Variables (datos)'!$N$29)/'5. Variables (datos)'!$N$30*100)&gt;100,100,(('5. Variables (datos)'!N9-'5. Variables (datos)'!$N$29)/'5. Variables (datos)'!$N$30*100))*AND(IF(+(('5. Variables (datos)'!N9-'5. Variables (datos)'!$N$29)/'5. Variables (datos)'!$N$30*100)&lt;0,0,(('5. Variables (datos)'!N9-'5. Variables (datos)'!$N$29)/'5. Variables (datos)'!$N$30*100)))</f>
        <v>3.6585365853658534</v>
      </c>
      <c r="O9" s="25">
        <f>IF(+(('5. Variables (datos)'!O9-'5. Variables (datos)'!$O$29)/'5. Variables (datos)'!$O$30*100)&gt;100,100,(('5. Variables (datos)'!O9-'5. Variables (datos)'!$O$29)/'5. Variables (datos)'!$O$30*100))*AND(IF(+(('5. Variables (datos)'!O9-'5. Variables (datos)'!$O$29)/'5. Variables (datos)'!$O$30*100)&lt;0,0,(('5. Variables (datos)'!O9-'5. Variables (datos)'!$O$29)/'5. Variables (datos)'!$O$30*100)))</f>
        <v>0</v>
      </c>
      <c r="P9" s="25">
        <f>IF(+(('5. Variables (datos)'!P9-'5. Variables (datos)'!$P$29)/'5. Variables (datos)'!$P$30*100)&gt;100,100,(('5. Variables (datos)'!P9-'5. Variables (datos)'!$P$29)/'5. Variables (datos)'!$P$30*100))*AND(IF(+(('5. Variables (datos)'!P9-'5. Variables (datos)'!$P$29)/'5. Variables (datos)'!$P$30*100)&lt;0,0,(('5. Variables (datos)'!P9-'5. Variables (datos)'!$P$29)/'5. Variables (datos)'!$P$30*100)))</f>
        <v>26.13636363636363</v>
      </c>
      <c r="Q9" s="25">
        <f>IF(+(('5. Variables (datos)'!Q9-'5. Variables (datos)'!$Q$29)/'5. Variables (datos)'!$Q$30*100)&gt;100,100,(('5. Variables (datos)'!Q9-'5. Variables (datos)'!$Q$29)/'5. Variables (datos)'!$Q$30*100))*AND(IF(+(('5. Variables (datos)'!Q9-'5. Variables (datos)'!$Q$29)/'5. Variables (datos)'!$Q$30*100)&lt;0,0,(('5. Variables (datos)'!Q9-'5. Variables (datos)'!$Q$29)/'5. Variables (datos)'!$Q$30*100)))</f>
        <v>52.894125203869059</v>
      </c>
      <c r="R9" s="25">
        <f>IF(+(('5. Variables (datos)'!R9-'5. Variables (datos)'!$R$29)/'5. Variables (datos)'!$R$30*100)&gt;100,100,(('5. Variables (datos)'!R9-'5. Variables (datos)'!$R$29)/'5. Variables (datos)'!$R$30*100))*AND(IF(+(('5. Variables (datos)'!R9-'5. Variables (datos)'!$R$29)/'5. Variables (datos)'!$R$30*100)&lt;0,0,(('5. Variables (datos)'!R9-'5. Variables (datos)'!$R$29)/'5. Variables (datos)'!$R$30*100)))</f>
        <v>60.256613870763701</v>
      </c>
      <c r="S9" s="25">
        <f>IF(+(('5. Variables (datos)'!S9-'5. Variables (datos)'!$S$29)/'5. Variables (datos)'!$S$30*100)&gt;100,100,(('5. Variables (datos)'!S9-'5. Variables (datos)'!$S$29)/'5. Variables (datos)'!$S$30*100))*AND(IF(+(('5. Variables (datos)'!S9-'5. Variables (datos)'!$S$29)/'5. Variables (datos)'!$S$30*100)&lt;0,0,(('5. Variables (datos)'!S9-'5. Variables (datos)'!$S$29)/'5. Variables (datos)'!$S$30*100)))</f>
        <v>61.159717277591596</v>
      </c>
      <c r="T9" s="25">
        <f>IF(+(('5. Variables (datos)'!T9-'5. Variables (datos)'!$T$29)/'5. Variables (datos)'!$T$30*100)&gt;100,100,(('5. Variables (datos)'!T9-'5. Variables (datos)'!$T$29)/'5. Variables (datos)'!$T$30*100))*AND(IF(+(('5. Variables (datos)'!T9-'5. Variables (datos)'!$T$29)/'5. Variables (datos)'!$T$30*100)&lt;0,0,(('5. Variables (datos)'!T9-'5. Variables (datos)'!$T$29)/'5. Variables (datos)'!$T$30*100)))</f>
        <v>16.666666666666664</v>
      </c>
      <c r="U9" s="25">
        <f>IF(+(('5. Variables (datos)'!U9-'5. Variables (datos)'!$U$29)/'5. Variables (datos)'!$U$30*100)&gt;100,100,(('5. Variables (datos)'!U9-'5. Variables (datos)'!$U$29)/'5. Variables (datos)'!$U$30*100))*AND(IF(+(('5. Variables (datos)'!U9-'5. Variables (datos)'!$U$29)/'5. Variables (datos)'!$U$30*100)&lt;0,0,(('5. Variables (datos)'!U9-'5. Variables (datos)'!$U$29)/'5. Variables (datos)'!$U$30*100)))</f>
        <v>65.555555555555557</v>
      </c>
      <c r="V9" s="25" t="e">
        <f>IF(+(('5. Variables (datos)'!V9-'5. Variables (datos)'!$V$29)/'5. Variables (datos)'!$V$30*100)&gt;100,100,(('5. Variables (datos)'!V9-'5. Variables (datos)'!$V$29)/'5. Variables (datos)'!$V$30*100))*AND(IF(+(('5. Variables (datos)'!V9-'5. Variables (datos)'!$V$29)/'5. Variables (datos)'!$V$30*100)&lt;0,0,(('5. Variables (datos)'!V9-'5. Variables (datos)'!$V$29)/'5. Variables (datos)'!$V$30*100)))</f>
        <v>#DIV/0!</v>
      </c>
      <c r="W9" s="25" t="e">
        <f>IF(+(('5. Variables (datos)'!W9-'5. Variables (datos)'!$W$29)/'5. Variables (datos)'!$W$30*100)&gt;100,100,(('5. Variables (datos)'!W9-'5. Variables (datos)'!$W$29)/'5. Variables (datos)'!$W$30*100))*AND(IF(+(('5. Variables (datos)'!W9-'5. Variables (datos)'!$W$29)/'5. Variables (datos)'!$W$30*100)&lt;0,0,(('5. Variables (datos)'!W9-'5. Variables (datos)'!$W$29)/'5. Variables (datos)'!$W$30*100)))</f>
        <v>#DIV/0!</v>
      </c>
      <c r="X9" s="25">
        <f>IF(+(('5. Variables (datos)'!X9-'5. Variables (datos)'!$X$29)/'5. Variables (datos)'!$X$30*100)&gt;100,100,(('5. Variables (datos)'!X9-'5. Variables (datos)'!$X$29)/'5. Variables (datos)'!$X$30*100))*AND(IF(+(('5. Variables (datos)'!X9-'5. Variables (datos)'!$X$29)/'5. Variables (datos)'!$X$30*100)&lt;0,0,(('5. Variables (datos)'!X9-'5. Variables (datos)'!$X$29)/'5. Variables (datos)'!$X$30*100)))</f>
        <v>9.7349927393113536</v>
      </c>
      <c r="Y9" s="25">
        <f>IF(+(('5. Variables (datos)'!Y9-'5. Variables (datos)'!$Y$29)/'5. Variables (datos)'!$Y$30*100)&gt;100,100,(('5. Variables (datos)'!Y9-'5. Variables (datos)'!$Y$29)/'5. Variables (datos)'!$Y$30*100))*AND(IF(+(('5. Variables (datos)'!Y9-'5. Variables (datos)'!$Y$29)/'5. Variables (datos)'!$Y$30*100)&lt;0,0,(('5. Variables (datos)'!Y9-'5. Variables (datos)'!$Y$29)/'5. Variables (datos)'!$Y$30*100)))</f>
        <v>6.5198519973314442</v>
      </c>
      <c r="Z9" s="25">
        <f>IF(+(('5. Variables (datos)'!Z9-'5. Variables (datos)'!$Z$29)/'5. Variables (datos)'!$Z$30*100)&gt;100,100,(('5. Variables (datos)'!Z9-'5. Variables (datos)'!$Z$29)/'5. Variables (datos)'!$Z$30*100))*AND(IF(+(('5. Variables (datos)'!Z9-'5. Variables (datos)'!$Z$29)/'5. Variables (datos)'!$Z$30*100)&lt;0,0,(('5. Variables (datos)'!Z9-'5. Variables (datos)'!$Z$29)/'5. Variables (datos)'!$Z$30*100)))</f>
        <v>13.092951403887499</v>
      </c>
      <c r="AA9" s="25" t="e">
        <f>IF(+(('5. Variables (datos)'!AA9-'5. Variables (datos)'!$AA$29)/'5. Variables (datos)'!$AA$30*100)&gt;100,100,(('5. Variables (datos)'!AA9-'5. Variables (datos)'!$AA$29)/'5. Variables (datos)'!$AA$30*100))*AND(IF(+(('5. Variables (datos)'!AA9-'5. Variables (datos)'!$AA$29)/'5. Variables (datos)'!$AA$30*100)&lt;0,0,(('5. Variables (datos)'!AA9-'5. Variables (datos)'!$AA$29)/'5. Variables (datos)'!$AA$30*100)))</f>
        <v>#DIV/0!</v>
      </c>
    </row>
    <row r="10" spans="1:165" s="8" customFormat="1">
      <c r="A10" s="70" t="str">
        <f>+'2. Resumen '!A10</f>
        <v>Francia</v>
      </c>
      <c r="B10" s="86">
        <f>IF(+(('5. Variables (datos)'!B10-'5. Variables (datos)'!$B$29)/'5. Variables (datos)'!$B$30*100)&gt;100,100,(('5. Variables (datos)'!B10-'5. Variables (datos)'!$B$29)/'5. Variables (datos)'!$B$30*100))*AND(IF(+(('5. Variables (datos)'!B10-'5. Variables (datos)'!$B$29)/'5. Variables (datos)'!$B$30*100)&lt;0,0,(('5. Variables (datos)'!B10-'5. Variables (datos)'!$B$29)/'5. Variables (datos)'!$B$30*100)))</f>
        <v>52.932640546739677</v>
      </c>
      <c r="C10" s="86">
        <f>IF(+(('5. Variables (datos)'!C10-'5. Variables (datos)'!$C$29)/'5. Variables (datos)'!$C$30*100)&gt;100,100,(('5. Variables (datos)'!C10-'5. Variables (datos)'!$C$29)/'5. Variables (datos)'!$C$30*100))*AND(IF(+(('5. Variables (datos)'!C10-'5. Variables (datos)'!$C$29)/'5. Variables (datos)'!$C$30*100)&lt;0,0,(('5. Variables (datos)'!C10-'5. Variables (datos)'!$C$29)/'5. Variables (datos)'!$C$30*100)))</f>
        <v>84.27038626609442</v>
      </c>
      <c r="D10" s="86">
        <f>IF(+(('5. Variables (datos)'!D10-'5. Variables (datos)'!$D$29)/'5. Variables (datos)'!$D$30*100)&gt;100,100,(('5. Variables (datos)'!D10-'5. Variables (datos)'!$D$29)/'5. Variables (datos)'!$D$30*100))*AND(IF(+(('5. Variables (datos)'!D10-'5. Variables (datos)'!$D$29)/'5. Variables (datos)'!$D$30*100)&lt;0,0,(('5. Variables (datos)'!D10-'5. Variables (datos)'!$D$29)/'5. Variables (datos)'!$D$30*100)))</f>
        <v>41.395348837209305</v>
      </c>
      <c r="E10" s="86">
        <f>IF(+(('5. Variables (datos)'!E10-'5. Variables (datos)'!$E$29)/'5. Variables (datos)'!$E$30*100)&gt;100,100,(('5. Variables (datos)'!E10-'5. Variables (datos)'!$E$29)/'5. Variables (datos)'!$E$30*100))*AND(IF(+(('5. Variables (datos)'!E10-'5. Variables (datos)'!$E$29)/'5. Variables (datos)'!$E$30*100)&lt;0,0,(('5. Variables (datos)'!E10-'5. Variables (datos)'!$E$29)/'5. Variables (datos)'!$E$30*100)))</f>
        <v>16.866000449363092</v>
      </c>
      <c r="F10" s="86">
        <f>IF(+(('5. Variables (datos)'!F10-'5. Variables (datos)'!$F$29)/'5. Variables (datos)'!$F$30*100)&gt;100,100,(('5. Variables (datos)'!F10-'5. Variables (datos)'!$F$29)/'5. Variables (datos)'!$F$30*100))*AND(IF(+(('5. Variables (datos)'!F10-'5. Variables (datos)'!$F$29)/'5. Variables (datos)'!$F$30*100)&lt;0,0,(('5. Variables (datos)'!F10-'5. Variables (datos)'!$F$29)/'5. Variables (datos)'!$F$30*100)))</f>
        <v>26.379115859435721</v>
      </c>
      <c r="G10" s="87">
        <f>IF(+(('5. Variables (datos)'!G10-'5. Variables (datos)'!$G$29)/'5. Variables (datos)'!$G$30*100)&gt;100,100,(('5. Variables (datos)'!G10-'5. Variables (datos)'!$G$29)/'5. Variables (datos)'!$G$30*100))*AND(IF(+(('5. Variables (datos)'!G10-'5. Variables (datos)'!$G$29)/'5. Variables (datos)'!$G$30*100)&lt;0,0,(('5. Variables (datos)'!G10-'5. Variables (datos)'!$G$29)/'5. Variables (datos)'!$G$30*100)))</f>
        <v>50.497021577346921</v>
      </c>
      <c r="H10" s="86">
        <f>IF(+(('5. Variables (datos)'!H10-'5. Variables (datos)'!$H$29)/'5. Variables (datos)'!$H$30*100)&gt;100,100,(('5. Variables (datos)'!H10-'5. Variables (datos)'!$H$29)/'5. Variables (datos)'!$H$30*100))*AND(IF(+(('5. Variables (datos)'!H10-'5. Variables (datos)'!$H$29)/'5. Variables (datos)'!$H$30*100)&lt;0,0,(('5. Variables (datos)'!H10-'5. Variables (datos)'!$H$29)/'5. Variables (datos)'!$H$30*100)))</f>
        <v>17.367475735434439</v>
      </c>
      <c r="I10" s="86">
        <f>IF(+(('5. Variables (datos)'!I10-'5. Variables (datos)'!$I$29)/'5. Variables (datos)'!$I$30*100)&gt;100,100,(('5. Variables (datos)'!I10-'5. Variables (datos)'!$I$29)/'5. Variables (datos)'!$I$30*100))*AND(IF(+(('5. Variables (datos)'!I10-'5. Variables (datos)'!$I$29)/'5. Variables (datos)'!$I$30*100)&lt;0,0,(('5. Variables (datos)'!I10-'5. Variables (datos)'!$I$29)/'5. Variables (datos)'!$I$30*100)))</f>
        <v>78.787878787878782</v>
      </c>
      <c r="J10" s="25">
        <f>IF(+(('5. Variables (datos)'!J10-'5. Variables (datos)'!$J$29)/'5. Variables (datos)'!$J$30*100)&gt;100,100,(('5. Variables (datos)'!J10-'5. Variables (datos)'!$J$29)/'5. Variables (datos)'!$J$30*100))*AND(IF(+(('5. Variables (datos)'!J10-'5. Variables (datos)'!$J$29)/'5. Variables (datos)'!$J$30*100)&lt;0,0,(('5. Variables (datos)'!J10-'5. Variables (datos)'!$J$29)/'5. Variables (datos)'!$J$30*100)))</f>
        <v>55.50068615775826</v>
      </c>
      <c r="K10" s="25" t="e">
        <f>IF(+(('5. Variables (datos)'!K10-'5. Variables (datos)'!$K$29)/'5. Variables (datos)'!$K$30*100)&gt;100,100,(('5. Variables (datos)'!K10-'5. Variables (datos)'!$K$29)/'5. Variables (datos)'!$K$30*100))*AND(IF(+(('5. Variables (datos)'!K10-'5. Variables (datos)'!$K$29)/'5. Variables (datos)'!$K$30*100)&lt;0,0,(('5. Variables (datos)'!K10-'5. Variables (datos)'!$K$29)/'5. Variables (datos)'!$K$30*100)))</f>
        <v>#DIV/0!</v>
      </c>
      <c r="L10" s="25">
        <f>IF(+(('5. Variables (datos)'!L10-'5. Variables (datos)'!$L$29)/'5. Variables (datos)'!$L$30*100)&gt;100,100,(('5. Variables (datos)'!L10-'5. Variables (datos)'!$L$29)/'5. Variables (datos)'!$L$30*100))*AND(IF(+(('5. Variables (datos)'!L10-'5. Variables (datos)'!$L$29)/'5. Variables (datos)'!$L$30*100)&lt;0,0,(('5. Variables (datos)'!L10-'5. Variables (datos)'!$L$29)/'5. Variables (datos)'!$L$30*100)))</f>
        <v>7.1914674237057881</v>
      </c>
      <c r="M10" s="25">
        <f>IF(+(('5. Variables (datos)'!M10-'5. Variables (datos)'!$M$29)/'5. Variables (datos)'!$M$30*100)&gt;100,100,(('5. Variables (datos)'!M10-'5. Variables (datos)'!$M$29)/'5. Variables (datos)'!$M$30*100))*AND(IF(+(('5. Variables (datos)'!M10-'5. Variables (datos)'!$M$29)/'5. Variables (datos)'!$M$30*100)&lt;0,0,(('5. Variables (datos)'!M10-'5. Variables (datos)'!$M$29)/'5. Variables (datos)'!$M$30*100)))</f>
        <v>2.0723547956244102</v>
      </c>
      <c r="N10" s="25">
        <f>IF(+(('5. Variables (datos)'!N10-'5. Variables (datos)'!$N$29)/'5. Variables (datos)'!$N$30*100)&gt;100,100,(('5. Variables (datos)'!N10-'5. Variables (datos)'!$N$29)/'5. Variables (datos)'!$N$30*100))*AND(IF(+(('5. Variables (datos)'!N10-'5. Variables (datos)'!$N$29)/'5. Variables (datos)'!$N$30*100)&lt;0,0,(('5. Variables (datos)'!N10-'5. Variables (datos)'!$N$29)/'5. Variables (datos)'!$N$30*100)))</f>
        <v>57.520325203252028</v>
      </c>
      <c r="O10" s="25">
        <f>IF(+(('5. Variables (datos)'!O10-'5. Variables (datos)'!$O$29)/'5. Variables (datos)'!$O$30*100)&gt;100,100,(('5. Variables (datos)'!O10-'5. Variables (datos)'!$O$29)/'5. Variables (datos)'!$O$30*100))*AND(IF(+(('5. Variables (datos)'!O10-'5. Variables (datos)'!$O$29)/'5. Variables (datos)'!$O$30*100)&lt;0,0,(('5. Variables (datos)'!O10-'5. Variables (datos)'!$O$29)/'5. Variables (datos)'!$O$30*100)))</f>
        <v>0</v>
      </c>
      <c r="P10" s="25">
        <f>IF(+(('5. Variables (datos)'!P10-'5. Variables (datos)'!$P$29)/'5. Variables (datos)'!$P$30*100)&gt;100,100,(('5. Variables (datos)'!P10-'5. Variables (datos)'!$P$29)/'5. Variables (datos)'!$P$30*100))*AND(IF(+(('5. Variables (datos)'!P10-'5. Variables (datos)'!$P$29)/'5. Variables (datos)'!$P$30*100)&lt;0,0,(('5. Variables (datos)'!P10-'5. Variables (datos)'!$P$29)/'5. Variables (datos)'!$P$30*100)))</f>
        <v>45.45454545454546</v>
      </c>
      <c r="Q10" s="25">
        <f>IF(+(('5. Variables (datos)'!Q10-'5. Variables (datos)'!$Q$29)/'5. Variables (datos)'!$Q$30*100)&gt;100,100,(('5. Variables (datos)'!Q10-'5. Variables (datos)'!$Q$29)/'5. Variables (datos)'!$Q$30*100))*AND(IF(+(('5. Variables (datos)'!Q10-'5. Variables (datos)'!$Q$29)/'5. Variables (datos)'!$Q$30*100)&lt;0,0,(('5. Variables (datos)'!Q10-'5. Variables (datos)'!$Q$29)/'5. Variables (datos)'!$Q$30*100)))</f>
        <v>60.350389107479188</v>
      </c>
      <c r="R10" s="25">
        <f>IF(+(('5. Variables (datos)'!R10-'5. Variables (datos)'!$R$29)/'5. Variables (datos)'!$R$30*100)&gt;100,100,(('5. Variables (datos)'!R10-'5. Variables (datos)'!$R$29)/'5. Variables (datos)'!$R$30*100))*AND(IF(+(('5. Variables (datos)'!R10-'5. Variables (datos)'!$R$29)/'5. Variables (datos)'!$R$30*100)&lt;0,0,(('5. Variables (datos)'!R10-'5. Variables (datos)'!$R$29)/'5. Variables (datos)'!$R$30*100)))</f>
        <v>0</v>
      </c>
      <c r="S10" s="25">
        <f>IF(+(('5. Variables (datos)'!S10-'5. Variables (datos)'!$S$29)/'5. Variables (datos)'!$S$30*100)&gt;100,100,(('5. Variables (datos)'!S10-'5. Variables (datos)'!$S$29)/'5. Variables (datos)'!$S$30*100))*AND(IF(+(('5. Variables (datos)'!S10-'5. Variables (datos)'!$S$29)/'5. Variables (datos)'!$S$30*100)&lt;0,0,(('5. Variables (datos)'!S10-'5. Variables (datos)'!$S$29)/'5. Variables (datos)'!$S$30*100)))</f>
        <v>55.020258266691634</v>
      </c>
      <c r="T10" s="25">
        <f>IF(+(('5. Variables (datos)'!T10-'5. Variables (datos)'!$T$29)/'5. Variables (datos)'!$T$30*100)&gt;100,100,(('5. Variables (datos)'!T10-'5. Variables (datos)'!$T$29)/'5. Variables (datos)'!$T$30*100))*AND(IF(+(('5. Variables (datos)'!T10-'5. Variables (datos)'!$T$29)/'5. Variables (datos)'!$T$30*100)&lt;0,0,(('5. Variables (datos)'!T10-'5. Variables (datos)'!$T$29)/'5. Variables (datos)'!$T$30*100)))</f>
        <v>0</v>
      </c>
      <c r="U10" s="25">
        <f>IF(+(('5. Variables (datos)'!U10-'5. Variables (datos)'!$U$29)/'5. Variables (datos)'!$U$30*100)&gt;100,100,(('5. Variables (datos)'!U10-'5. Variables (datos)'!$U$29)/'5. Variables (datos)'!$U$30*100))*AND(IF(+(('5. Variables (datos)'!U10-'5. Variables (datos)'!$U$29)/'5. Variables (datos)'!$U$30*100)&lt;0,0,(('5. Variables (datos)'!U10-'5. Variables (datos)'!$U$29)/'5. Variables (datos)'!$U$30*100)))</f>
        <v>56.666666666666664</v>
      </c>
      <c r="V10" s="25" t="e">
        <f>IF(+(('5. Variables (datos)'!V10-'5. Variables (datos)'!$V$29)/'5. Variables (datos)'!$V$30*100)&gt;100,100,(('5. Variables (datos)'!V10-'5. Variables (datos)'!$V$29)/'5. Variables (datos)'!$V$30*100))*AND(IF(+(('5. Variables (datos)'!V10-'5. Variables (datos)'!$V$29)/'5. Variables (datos)'!$V$30*100)&lt;0,0,(('5. Variables (datos)'!V10-'5. Variables (datos)'!$V$29)/'5. Variables (datos)'!$V$30*100)))</f>
        <v>#DIV/0!</v>
      </c>
      <c r="W10" s="25" t="e">
        <f>IF(+(('5. Variables (datos)'!W10-'5. Variables (datos)'!$W$29)/'5. Variables (datos)'!$W$30*100)&gt;100,100,(('5. Variables (datos)'!W10-'5. Variables (datos)'!$W$29)/'5. Variables (datos)'!$W$30*100))*AND(IF(+(('5. Variables (datos)'!W10-'5. Variables (datos)'!$W$29)/'5. Variables (datos)'!$W$30*100)&lt;0,0,(('5. Variables (datos)'!W10-'5. Variables (datos)'!$W$29)/'5. Variables (datos)'!$W$30*100)))</f>
        <v>#DIV/0!</v>
      </c>
      <c r="X10" s="25">
        <f>IF(+(('5. Variables (datos)'!X10-'5. Variables (datos)'!$X$29)/'5. Variables (datos)'!$X$30*100)&gt;100,100,(('5. Variables (datos)'!X10-'5. Variables (datos)'!$X$29)/'5. Variables (datos)'!$X$30*100))*AND(IF(+(('5. Variables (datos)'!X10-'5. Variables (datos)'!$X$29)/'5. Variables (datos)'!$X$30*100)&lt;0,0,(('5. Variables (datos)'!X10-'5. Variables (datos)'!$X$29)/'5. Variables (datos)'!$X$30*100)))</f>
        <v>6.6171490850902304</v>
      </c>
      <c r="Y10" s="25">
        <f>IF(+(('5. Variables (datos)'!Y10-'5. Variables (datos)'!$Y$29)/'5. Variables (datos)'!$Y$30*100)&gt;100,100,(('5. Variables (datos)'!Y10-'5. Variables (datos)'!$Y$29)/'5. Variables (datos)'!$Y$30*100))*AND(IF(+(('5. Variables (datos)'!Y10-'5. Variables (datos)'!$Y$29)/'5. Variables (datos)'!$Y$30*100)&lt;0,0,(('5. Variables (datos)'!Y10-'5. Variables (datos)'!$Y$29)/'5. Variables (datos)'!$Y$30*100)))</f>
        <v>4.5961954172004313</v>
      </c>
      <c r="Z10" s="25">
        <f>IF(+(('5. Variables (datos)'!Z10-'5. Variables (datos)'!$Z$29)/'5. Variables (datos)'!$Z$30*100)&gt;100,100,(('5. Variables (datos)'!Z10-'5. Variables (datos)'!$Z$29)/'5. Variables (datos)'!$Z$30*100))*AND(IF(+(('5. Variables (datos)'!Z10-'5. Variables (datos)'!$Z$29)/'5. Variables (datos)'!$Z$30*100)&lt;0,0,(('5. Variables (datos)'!Z10-'5. Variables (datos)'!$Z$29)/'5. Variables (datos)'!$Z$30*100)))</f>
        <v>15.804183085463041</v>
      </c>
      <c r="AA10" s="25" t="e">
        <f>IF(+(('5. Variables (datos)'!AA10-'5. Variables (datos)'!$AA$29)/'5. Variables (datos)'!$AA$30*100)&gt;100,100,(('5. Variables (datos)'!AA10-'5. Variables (datos)'!$AA$29)/'5. Variables (datos)'!$AA$30*100))*AND(IF(+(('5. Variables (datos)'!AA10-'5. Variables (datos)'!$AA$29)/'5. Variables (datos)'!$AA$30*100)&lt;0,0,(('5. Variables (datos)'!AA10-'5. Variables (datos)'!$AA$29)/'5. Variables (datos)'!$AA$30*100)))</f>
        <v>#DIV/0!</v>
      </c>
    </row>
    <row r="11" spans="1:165" s="8" customFormat="1">
      <c r="A11" s="70" t="str">
        <f>+'2. Resumen '!A11</f>
        <v>España</v>
      </c>
      <c r="B11" s="86">
        <f>IF(+(('5. Variables (datos)'!B11-'5. Variables (datos)'!$B$29)/'5. Variables (datos)'!$B$30*100)&gt;100,100,(('5. Variables (datos)'!B11-'5. Variables (datos)'!$B$29)/'5. Variables (datos)'!$B$30*100))*AND(IF(+(('5. Variables (datos)'!B11-'5. Variables (datos)'!$B$29)/'5. Variables (datos)'!$B$30*100)&lt;0,0,(('5. Variables (datos)'!B11-'5. Variables (datos)'!$B$29)/'5. Variables (datos)'!$B$30*100)))</f>
        <v>29.270233581425824</v>
      </c>
      <c r="C11" s="86">
        <f>IF(+(('5. Variables (datos)'!C11-'5. Variables (datos)'!$C$29)/'5. Variables (datos)'!$C$30*100)&gt;100,100,(('5. Variables (datos)'!C11-'5. Variables (datos)'!$C$29)/'5. Variables (datos)'!$C$30*100))*AND(IF(+(('5. Variables (datos)'!C11-'5. Variables (datos)'!$C$29)/'5. Variables (datos)'!$C$30*100)&lt;0,0,(('5. Variables (datos)'!C11-'5. Variables (datos)'!$C$29)/'5. Variables (datos)'!$C$30*100)))</f>
        <v>67.081545064377693</v>
      </c>
      <c r="D11" s="86">
        <f>IF(+(('5. Variables (datos)'!D11-'5. Variables (datos)'!$D$29)/'5. Variables (datos)'!$D$30*100)&gt;100,100,(('5. Variables (datos)'!D11-'5. Variables (datos)'!$D$29)/'5. Variables (datos)'!$D$30*100))*AND(IF(+(('5. Variables (datos)'!D11-'5. Variables (datos)'!$D$29)/'5. Variables (datos)'!$D$30*100)&lt;0,0,(('5. Variables (datos)'!D11-'5. Variables (datos)'!$D$29)/'5. Variables (datos)'!$D$30*100)))</f>
        <v>100</v>
      </c>
      <c r="E11" s="86">
        <f>IF(+(('5. Variables (datos)'!E11-'5. Variables (datos)'!$E$29)/'5. Variables (datos)'!$E$30*100)&gt;100,100,(('5. Variables (datos)'!E11-'5. Variables (datos)'!$E$29)/'5. Variables (datos)'!$E$30*100))*AND(IF(+(('5. Variables (datos)'!E11-'5. Variables (datos)'!$E$29)/'5. Variables (datos)'!$E$30*100)&lt;0,0,(('5. Variables (datos)'!E11-'5. Variables (datos)'!$E$29)/'5. Variables (datos)'!$E$30*100)))</f>
        <v>10.353652574241867</v>
      </c>
      <c r="F11" s="86">
        <f>IF(+(('5. Variables (datos)'!F11-'5. Variables (datos)'!$F$29)/'5. Variables (datos)'!$F$30*100)&gt;100,100,(('5. Variables (datos)'!F11-'5. Variables (datos)'!$F$29)/'5. Variables (datos)'!$F$30*100))*AND(IF(+(('5. Variables (datos)'!F11-'5. Variables (datos)'!$F$29)/'5. Variables (datos)'!$F$30*100)&lt;0,0,(('5. Variables (datos)'!F11-'5. Variables (datos)'!$F$29)/'5. Variables (datos)'!$F$30*100)))</f>
        <v>50.946166267088479</v>
      </c>
      <c r="G11" s="87">
        <f>IF(+(('5. Variables (datos)'!G11-'5. Variables (datos)'!$G$29)/'5. Variables (datos)'!$G$30*100)&gt;100,100,(('5. Variables (datos)'!G11-'5. Variables (datos)'!$G$29)/'5. Variables (datos)'!$G$30*100))*AND(IF(+(('5. Variables (datos)'!G11-'5. Variables (datos)'!$G$29)/'5. Variables (datos)'!$G$30*100)&lt;0,0,(('5. Variables (datos)'!G11-'5. Variables (datos)'!$G$29)/'5. Variables (datos)'!$G$30*100)))</f>
        <v>20.88330835354575</v>
      </c>
      <c r="H11" s="86">
        <f>IF(+(('5. Variables (datos)'!H11-'5. Variables (datos)'!$H$29)/'5. Variables (datos)'!$H$30*100)&gt;100,100,(('5. Variables (datos)'!H11-'5. Variables (datos)'!$H$29)/'5. Variables (datos)'!$H$30*100))*AND(IF(+(('5. Variables (datos)'!H11-'5. Variables (datos)'!$H$29)/'5. Variables (datos)'!$H$30*100)&lt;0,0,(('5. Variables (datos)'!H11-'5. Variables (datos)'!$H$29)/'5. Variables (datos)'!$H$30*100)))</f>
        <v>3.3919094359126816</v>
      </c>
      <c r="I11" s="86">
        <f>IF(+(('5. Variables (datos)'!I11-'5. Variables (datos)'!$I$29)/'5. Variables (datos)'!$I$30*100)&gt;100,100,(('5. Variables (datos)'!I11-'5. Variables (datos)'!$I$29)/'5. Variables (datos)'!$I$30*100))*AND(IF(+(('5. Variables (datos)'!I11-'5. Variables (datos)'!$I$29)/'5. Variables (datos)'!$I$30*100)&lt;0,0,(('5. Variables (datos)'!I11-'5. Variables (datos)'!$I$29)/'5. Variables (datos)'!$I$30*100)))</f>
        <v>84.848484848484844</v>
      </c>
      <c r="J11" s="25">
        <f>IF(+(('5. Variables (datos)'!J11-'5. Variables (datos)'!$J$29)/'5. Variables (datos)'!$J$30*100)&gt;100,100,(('5. Variables (datos)'!J11-'5. Variables (datos)'!$J$29)/'5. Variables (datos)'!$J$30*100))*AND(IF(+(('5. Variables (datos)'!J11-'5. Variables (datos)'!$J$29)/'5. Variables (datos)'!$J$30*100)&lt;0,0,(('5. Variables (datos)'!J11-'5. Variables (datos)'!$J$29)/'5. Variables (datos)'!$J$30*100)))</f>
        <v>50.108193548269689</v>
      </c>
      <c r="K11" s="25" t="e">
        <f>IF(+(('5. Variables (datos)'!K11-'5. Variables (datos)'!$K$29)/'5. Variables (datos)'!$K$30*100)&gt;100,100,(('5. Variables (datos)'!K11-'5. Variables (datos)'!$K$29)/'5. Variables (datos)'!$K$30*100))*AND(IF(+(('5. Variables (datos)'!K11-'5. Variables (datos)'!$K$29)/'5. Variables (datos)'!$K$30*100)&lt;0,0,(('5. Variables (datos)'!K11-'5. Variables (datos)'!$K$29)/'5. Variables (datos)'!$K$30*100)))</f>
        <v>#DIV/0!</v>
      </c>
      <c r="L11" s="25">
        <f>IF(+(('5. Variables (datos)'!L11-'5. Variables (datos)'!$L$29)/'5. Variables (datos)'!$L$30*100)&gt;100,100,(('5. Variables (datos)'!L11-'5. Variables (datos)'!$L$29)/'5. Variables (datos)'!$L$30*100))*AND(IF(+(('5. Variables (datos)'!L11-'5. Variables (datos)'!$L$29)/'5. Variables (datos)'!$L$30*100)&lt;0,0,(('5. Variables (datos)'!L11-'5. Variables (datos)'!$L$29)/'5. Variables (datos)'!$L$30*100)))</f>
        <v>24.610132987637126</v>
      </c>
      <c r="M11" s="25">
        <f>IF(+(('5. Variables (datos)'!M11-'5. Variables (datos)'!$M$29)/'5. Variables (datos)'!$M$30*100)&gt;100,100,(('5. Variables (datos)'!M11-'5. Variables (datos)'!$M$29)/'5. Variables (datos)'!$M$30*100))*AND(IF(+(('5. Variables (datos)'!M11-'5. Variables (datos)'!$M$29)/'5. Variables (datos)'!$M$30*100)&lt;0,0,(('5. Variables (datos)'!M11-'5. Variables (datos)'!$M$29)/'5. Variables (datos)'!$M$30*100)))</f>
        <v>26.292587990227538</v>
      </c>
      <c r="N11" s="25">
        <f>IF(+(('5. Variables (datos)'!N11-'5. Variables (datos)'!$N$29)/'5. Variables (datos)'!$N$30*100)&gt;100,100,(('5. Variables (datos)'!N11-'5. Variables (datos)'!$N$29)/'5. Variables (datos)'!$N$30*100))*AND(IF(+(('5. Variables (datos)'!N11-'5. Variables (datos)'!$N$29)/'5. Variables (datos)'!$N$30*100)&lt;0,0,(('5. Variables (datos)'!N11-'5. Variables (datos)'!$N$29)/'5. Variables (datos)'!$N$30*100)))</f>
        <v>69.512195121951208</v>
      </c>
      <c r="O11" s="25">
        <f>IF(+(('5. Variables (datos)'!O11-'5. Variables (datos)'!$O$29)/'5. Variables (datos)'!$O$30*100)&gt;100,100,(('5. Variables (datos)'!O11-'5. Variables (datos)'!$O$29)/'5. Variables (datos)'!$O$30*100))*AND(IF(+(('5. Variables (datos)'!O11-'5. Variables (datos)'!$O$29)/'5. Variables (datos)'!$O$30*100)&lt;0,0,(('5. Variables (datos)'!O11-'5. Variables (datos)'!$O$29)/'5. Variables (datos)'!$O$30*100)))</f>
        <v>0</v>
      </c>
      <c r="P11" s="25">
        <f>IF(+(('5. Variables (datos)'!P11-'5. Variables (datos)'!$P$29)/'5. Variables (datos)'!$P$30*100)&gt;100,100,(('5. Variables (datos)'!P11-'5. Variables (datos)'!$P$29)/'5. Variables (datos)'!$P$30*100))*AND(IF(+(('5. Variables (datos)'!P11-'5. Variables (datos)'!$P$29)/'5. Variables (datos)'!$P$30*100)&lt;0,0,(('5. Variables (datos)'!P11-'5. Variables (datos)'!$P$29)/'5. Variables (datos)'!$P$30*100)))</f>
        <v>81.818181818181827</v>
      </c>
      <c r="Q11" s="25">
        <f>IF(+(('5. Variables (datos)'!Q11-'5. Variables (datos)'!$Q$29)/'5. Variables (datos)'!$Q$30*100)&gt;100,100,(('5. Variables (datos)'!Q11-'5. Variables (datos)'!$Q$29)/'5. Variables (datos)'!$Q$30*100))*AND(IF(+(('5. Variables (datos)'!Q11-'5. Variables (datos)'!$Q$29)/'5. Variables (datos)'!$Q$30*100)&lt;0,0,(('5. Variables (datos)'!Q11-'5. Variables (datos)'!$Q$29)/'5. Variables (datos)'!$Q$30*100)))</f>
        <v>26.463748510812046</v>
      </c>
      <c r="R11" s="25">
        <f>IF(+(('5. Variables (datos)'!R11-'5. Variables (datos)'!$R$29)/'5. Variables (datos)'!$R$30*100)&gt;100,100,(('5. Variables (datos)'!R11-'5. Variables (datos)'!$R$29)/'5. Variables (datos)'!$R$30*100))*AND(IF(+(('5. Variables (datos)'!R11-'5. Variables (datos)'!$R$29)/'5. Variables (datos)'!$R$30*100)&lt;0,0,(('5. Variables (datos)'!R11-'5. Variables (datos)'!$R$29)/'5. Variables (datos)'!$R$30*100)))</f>
        <v>0</v>
      </c>
      <c r="S11" s="25">
        <f>IF(+(('5. Variables (datos)'!S11-'5. Variables (datos)'!$S$29)/'5. Variables (datos)'!$S$30*100)&gt;100,100,(('5. Variables (datos)'!S11-'5. Variables (datos)'!$S$29)/'5. Variables (datos)'!$S$30*100))*AND(IF(+(('5. Variables (datos)'!S11-'5. Variables (datos)'!$S$29)/'5. Variables (datos)'!$S$30*100)&lt;0,0,(('5. Variables (datos)'!S11-'5. Variables (datos)'!$S$29)/'5. Variables (datos)'!$S$30*100)))</f>
        <v>39.594427618454354</v>
      </c>
      <c r="T11" s="25">
        <f>IF(+(('5. Variables (datos)'!T11-'5. Variables (datos)'!$T$29)/'5. Variables (datos)'!$T$30*100)&gt;100,100,(('5. Variables (datos)'!T11-'5. Variables (datos)'!$T$29)/'5. Variables (datos)'!$T$30*100))*AND(IF(+(('5. Variables (datos)'!T11-'5. Variables (datos)'!$T$29)/'5. Variables (datos)'!$T$30*100)&lt;0,0,(('5. Variables (datos)'!T11-'5. Variables (datos)'!$T$29)/'5. Variables (datos)'!$T$30*100)))</f>
        <v>33.333333333333329</v>
      </c>
      <c r="U11" s="25">
        <f>IF(+(('5. Variables (datos)'!U11-'5. Variables (datos)'!$U$29)/'5. Variables (datos)'!$U$30*100)&gt;100,100,(('5. Variables (datos)'!U11-'5. Variables (datos)'!$U$29)/'5. Variables (datos)'!$U$30*100))*AND(IF(+(('5. Variables (datos)'!U11-'5. Variables (datos)'!$U$29)/'5. Variables (datos)'!$U$30*100)&lt;0,0,(('5. Variables (datos)'!U11-'5. Variables (datos)'!$U$29)/'5. Variables (datos)'!$U$30*100)))</f>
        <v>38.888888888888893</v>
      </c>
      <c r="V11" s="25" t="e">
        <f>IF(+(('5. Variables (datos)'!V11-'5. Variables (datos)'!$V$29)/'5. Variables (datos)'!$V$30*100)&gt;100,100,(('5. Variables (datos)'!V11-'5. Variables (datos)'!$V$29)/'5. Variables (datos)'!$V$30*100))*AND(IF(+(('5. Variables (datos)'!V11-'5. Variables (datos)'!$V$29)/'5. Variables (datos)'!$V$30*100)&lt;0,0,(('5. Variables (datos)'!V11-'5. Variables (datos)'!$V$29)/'5. Variables (datos)'!$V$30*100)))</f>
        <v>#DIV/0!</v>
      </c>
      <c r="W11" s="25" t="e">
        <f>IF(+(('5. Variables (datos)'!W11-'5. Variables (datos)'!$W$29)/'5. Variables (datos)'!$W$30*100)&gt;100,100,(('5. Variables (datos)'!W11-'5. Variables (datos)'!$W$29)/'5. Variables (datos)'!$W$30*100))*AND(IF(+(('5. Variables (datos)'!W11-'5. Variables (datos)'!$W$29)/'5. Variables (datos)'!$W$30*100)&lt;0,0,(('5. Variables (datos)'!W11-'5. Variables (datos)'!$W$29)/'5. Variables (datos)'!$W$30*100)))</f>
        <v>#DIV/0!</v>
      </c>
      <c r="X11" s="25">
        <f>IF(+(('5. Variables (datos)'!X11-'5. Variables (datos)'!$X$29)/'5. Variables (datos)'!$X$30*100)&gt;100,100,(('5. Variables (datos)'!X11-'5. Variables (datos)'!$X$29)/'5. Variables (datos)'!$X$30*100))*AND(IF(+(('5. Variables (datos)'!X11-'5. Variables (datos)'!$X$29)/'5. Variables (datos)'!$X$30*100)&lt;0,0,(('5. Variables (datos)'!X11-'5. Variables (datos)'!$X$29)/'5. Variables (datos)'!$X$30*100)))</f>
        <v>25.307831148826793</v>
      </c>
      <c r="Y11" s="25">
        <f>IF(+(('5. Variables (datos)'!Y11-'5. Variables (datos)'!$Y$29)/'5. Variables (datos)'!$Y$30*100)&gt;100,100,(('5. Variables (datos)'!Y11-'5. Variables (datos)'!$Y$29)/'5. Variables (datos)'!$Y$30*100))*AND(IF(+(('5. Variables (datos)'!Y11-'5. Variables (datos)'!$Y$29)/'5. Variables (datos)'!$Y$30*100)&lt;0,0,(('5. Variables (datos)'!Y11-'5. Variables (datos)'!$Y$29)/'5. Variables (datos)'!$Y$30*100)))</f>
        <v>37.471582301330017</v>
      </c>
      <c r="Z11" s="25">
        <f>IF(+(('5. Variables (datos)'!Z11-'5. Variables (datos)'!$Z$29)/'5. Variables (datos)'!$Z$30*100)&gt;100,100,(('5. Variables (datos)'!Z11-'5. Variables (datos)'!$Z$29)/'5. Variables (datos)'!$Z$30*100))*AND(IF(+(('5. Variables (datos)'!Z11-'5. Variables (datos)'!$Z$29)/'5. Variables (datos)'!$Z$30*100)&lt;0,0,(('5. Variables (datos)'!Z11-'5. Variables (datos)'!$Z$29)/'5. Variables (datos)'!$Z$30*100)))</f>
        <v>15.373932635042124</v>
      </c>
      <c r="AA11" s="25" t="e">
        <f>IF(+(('5. Variables (datos)'!AA11-'5. Variables (datos)'!$AA$29)/'5. Variables (datos)'!$AA$30*100)&gt;100,100,(('5. Variables (datos)'!AA11-'5. Variables (datos)'!$AA$29)/'5. Variables (datos)'!$AA$30*100))*AND(IF(+(('5. Variables (datos)'!AA11-'5. Variables (datos)'!$AA$29)/'5. Variables (datos)'!$AA$30*100)&lt;0,0,(('5. Variables (datos)'!AA11-'5. Variables (datos)'!$AA$29)/'5. Variables (datos)'!$AA$30*100)))</f>
        <v>#DIV/0!</v>
      </c>
    </row>
    <row r="12" spans="1:165" s="8" customFormat="1">
      <c r="A12" s="70" t="str">
        <f>+'2. Resumen '!A12</f>
        <v>Italia</v>
      </c>
      <c r="B12" s="86">
        <f>IF(+(('5. Variables (datos)'!B12-'5. Variables (datos)'!$B$29)/'5. Variables (datos)'!$B$30*100)&gt;100,100,(('5. Variables (datos)'!B12-'5. Variables (datos)'!$B$29)/'5. Variables (datos)'!$B$30*100))*AND(IF(+(('5. Variables (datos)'!B12-'5. Variables (datos)'!$B$29)/'5. Variables (datos)'!$B$30*100)&lt;0,0,(('5. Variables (datos)'!B12-'5. Variables (datos)'!$B$29)/'5. Variables (datos)'!$B$30*100)))</f>
        <v>41.862098019941016</v>
      </c>
      <c r="C12" s="86">
        <f>IF(+(('5. Variables (datos)'!C12-'5. Variables (datos)'!$C$29)/'5. Variables (datos)'!$C$30*100)&gt;100,100,(('5. Variables (datos)'!C12-'5. Variables (datos)'!$C$29)/'5. Variables (datos)'!$C$30*100))*AND(IF(+(('5. Variables (datos)'!C12-'5. Variables (datos)'!$C$29)/'5. Variables (datos)'!$C$30*100)&lt;0,0,(('5. Variables (datos)'!C12-'5. Variables (datos)'!$C$29)/'5. Variables (datos)'!$C$30*100)))</f>
        <v>70.075107296137347</v>
      </c>
      <c r="D12" s="86">
        <f>IF(+(('5. Variables (datos)'!D12-'5. Variables (datos)'!$D$29)/'5. Variables (datos)'!$D$30*100)&gt;100,100,(('5. Variables (datos)'!D12-'5. Variables (datos)'!$D$29)/'5. Variables (datos)'!$D$30*100))*AND(IF(+(('5. Variables (datos)'!D12-'5. Variables (datos)'!$D$29)/'5. Variables (datos)'!$D$30*100)&lt;0,0,(('5. Variables (datos)'!D12-'5. Variables (datos)'!$D$29)/'5. Variables (datos)'!$D$30*100)))</f>
        <v>52.093023255813954</v>
      </c>
      <c r="E12" s="86">
        <f>IF(+(('5. Variables (datos)'!E12-'5. Variables (datos)'!$E$29)/'5. Variables (datos)'!$E$30*100)&gt;100,100,(('5. Variables (datos)'!E12-'5. Variables (datos)'!$E$29)/'5. Variables (datos)'!$E$30*100))*AND(IF(+(('5. Variables (datos)'!E12-'5. Variables (datos)'!$E$29)/'5. Variables (datos)'!$E$30*100)&lt;0,0,(('5. Variables (datos)'!E12-'5. Variables (datos)'!$E$29)/'5. Variables (datos)'!$E$30*100)))</f>
        <v>8.3847065703634378</v>
      </c>
      <c r="F12" s="86">
        <f>IF(+(('5. Variables (datos)'!F12-'5. Variables (datos)'!$F$29)/'5. Variables (datos)'!$F$30*100)&gt;100,100,(('5. Variables (datos)'!F12-'5. Variables (datos)'!$F$29)/'5. Variables (datos)'!$F$30*100))*AND(IF(+(('5. Variables (datos)'!F12-'5. Variables (datos)'!$F$29)/'5. Variables (datos)'!$F$30*100)&lt;0,0,(('5. Variables (datos)'!F12-'5. Variables (datos)'!$F$29)/'5. Variables (datos)'!$F$30*100)))</f>
        <v>19.948179201524233</v>
      </c>
      <c r="G12" s="87">
        <f>IF(+(('5. Variables (datos)'!G12-'5. Variables (datos)'!$G$29)/'5. Variables (datos)'!$G$30*100)&gt;100,100,(('5. Variables (datos)'!G12-'5. Variables (datos)'!$G$29)/'5. Variables (datos)'!$G$30*100))*AND(IF(+(('5. Variables (datos)'!G12-'5. Variables (datos)'!$G$29)/'5. Variables (datos)'!$G$30*100)&lt;0,0,(('5. Variables (datos)'!G12-'5. Variables (datos)'!$G$29)/'5. Variables (datos)'!$G$30*100)))</f>
        <v>22.618095910028281</v>
      </c>
      <c r="H12" s="86">
        <f>IF(+(('5. Variables (datos)'!H12-'5. Variables (datos)'!$H$29)/'5. Variables (datos)'!$H$30*100)&gt;100,100,(('5. Variables (datos)'!H12-'5. Variables (datos)'!$H$29)/'5. Variables (datos)'!$H$30*100))*AND(IF(+(('5. Variables (datos)'!H12-'5. Variables (datos)'!$H$29)/'5. Variables (datos)'!$H$30*100)&lt;0,0,(('5. Variables (datos)'!H12-'5. Variables (datos)'!$H$29)/'5. Variables (datos)'!$H$30*100)))</f>
        <v>2.3793198578999055</v>
      </c>
      <c r="I12" s="86">
        <f>IF(+(('5. Variables (datos)'!I12-'5. Variables (datos)'!$I$29)/'5. Variables (datos)'!$I$30*100)&gt;100,100,(('5. Variables (datos)'!I12-'5. Variables (datos)'!$I$29)/'5. Variables (datos)'!$I$30*100))*AND(IF(+(('5. Variables (datos)'!I12-'5. Variables (datos)'!$I$29)/'5. Variables (datos)'!$I$30*100)&lt;0,0,(('5. Variables (datos)'!I12-'5. Variables (datos)'!$I$29)/'5. Variables (datos)'!$I$30*100)))</f>
        <v>81.818181818181827</v>
      </c>
      <c r="J12" s="25">
        <f>IF(+(('5. Variables (datos)'!J12-'5. Variables (datos)'!$J$29)/'5. Variables (datos)'!$J$30*100)&gt;100,100,(('5. Variables (datos)'!J12-'5. Variables (datos)'!$J$29)/'5. Variables (datos)'!$J$30*100))*AND(IF(+(('5. Variables (datos)'!J12-'5. Variables (datos)'!$J$29)/'5. Variables (datos)'!$J$30*100)&lt;0,0,(('5. Variables (datos)'!J12-'5. Variables (datos)'!$J$29)/'5. Variables (datos)'!$J$30*100)))</f>
        <v>98.842803181925007</v>
      </c>
      <c r="K12" s="25" t="e">
        <f>IF(+(('5. Variables (datos)'!K12-'5. Variables (datos)'!$K$29)/'5. Variables (datos)'!$K$30*100)&gt;100,100,(('5. Variables (datos)'!K12-'5. Variables (datos)'!$K$29)/'5. Variables (datos)'!$K$30*100))*AND(IF(+(('5. Variables (datos)'!K12-'5. Variables (datos)'!$K$29)/'5. Variables (datos)'!$K$30*100)&lt;0,0,(('5. Variables (datos)'!K12-'5. Variables (datos)'!$K$29)/'5. Variables (datos)'!$K$30*100)))</f>
        <v>#DIV/0!</v>
      </c>
      <c r="L12" s="25">
        <f>IF(+(('5. Variables (datos)'!L12-'5. Variables (datos)'!$L$29)/'5. Variables (datos)'!$L$30*100)&gt;100,100,(('5. Variables (datos)'!L12-'5. Variables (datos)'!$L$29)/'5. Variables (datos)'!$L$30*100))*AND(IF(+(('5. Variables (datos)'!L12-'5. Variables (datos)'!$L$29)/'5. Variables (datos)'!$L$30*100)&lt;0,0,(('5. Variables (datos)'!L12-'5. Variables (datos)'!$L$29)/'5. Variables (datos)'!$L$30*100)))</f>
        <v>3.4635509947128424</v>
      </c>
      <c r="M12" s="25">
        <f>IF(+(('5. Variables (datos)'!M12-'5. Variables (datos)'!$M$29)/'5. Variables (datos)'!$M$30*100)&gt;100,100,(('5. Variables (datos)'!M12-'5. Variables (datos)'!$M$29)/'5. Variables (datos)'!$M$30*100))*AND(IF(+(('5. Variables (datos)'!M12-'5. Variables (datos)'!$M$29)/'5. Variables (datos)'!$M$30*100)&lt;0,0,(('5. Variables (datos)'!M12-'5. Variables (datos)'!$M$29)/'5. Variables (datos)'!$M$30*100)))</f>
        <v>0.82894191824976393</v>
      </c>
      <c r="N12" s="25">
        <f>IF(+(('5. Variables (datos)'!N12-'5. Variables (datos)'!$N$29)/'5. Variables (datos)'!$N$30*100)&gt;100,100,(('5. Variables (datos)'!N12-'5. Variables (datos)'!$N$29)/'5. Variables (datos)'!$N$30*100))*AND(IF(+(('5. Variables (datos)'!N12-'5. Variables (datos)'!$N$29)/'5. Variables (datos)'!$N$30*100)&lt;0,0,(('5. Variables (datos)'!N12-'5. Variables (datos)'!$N$29)/'5. Variables (datos)'!$N$30*100)))</f>
        <v>90.040650406504056</v>
      </c>
      <c r="O12" s="25">
        <f>IF(+(('5. Variables (datos)'!O12-'5. Variables (datos)'!$O$29)/'5. Variables (datos)'!$O$30*100)&gt;100,100,(('5. Variables (datos)'!O12-'5. Variables (datos)'!$O$29)/'5. Variables (datos)'!$O$30*100))*AND(IF(+(('5. Variables (datos)'!O12-'5. Variables (datos)'!$O$29)/'5. Variables (datos)'!$O$30*100)&lt;0,0,(('5. Variables (datos)'!O12-'5. Variables (datos)'!$O$29)/'5. Variables (datos)'!$O$30*100)))</f>
        <v>77.348066298342559</v>
      </c>
      <c r="P12" s="25">
        <f>IF(+(('5. Variables (datos)'!P12-'5. Variables (datos)'!$P$29)/'5. Variables (datos)'!$P$30*100)&gt;100,100,(('5. Variables (datos)'!P12-'5. Variables (datos)'!$P$29)/'5. Variables (datos)'!$P$30*100))*AND(IF(+(('5. Variables (datos)'!P12-'5. Variables (datos)'!$P$29)/'5. Variables (datos)'!$P$30*100)&lt;0,0,(('5. Variables (datos)'!P12-'5. Variables (datos)'!$P$29)/'5. Variables (datos)'!$P$30*100)))</f>
        <v>87.5</v>
      </c>
      <c r="Q12" s="25">
        <f>IF(+(('5. Variables (datos)'!Q12-'5. Variables (datos)'!$Q$29)/'5. Variables (datos)'!$Q$30*100)&gt;100,100,(('5. Variables (datos)'!Q12-'5. Variables (datos)'!$Q$29)/'5. Variables (datos)'!$Q$30*100))*AND(IF(+(('5. Variables (datos)'!Q12-'5. Variables (datos)'!$Q$29)/'5. Variables (datos)'!$Q$30*100)&lt;0,0,(('5. Variables (datos)'!Q12-'5. Variables (datos)'!$Q$29)/'5. Variables (datos)'!$Q$30*100)))</f>
        <v>32.216192059863126</v>
      </c>
      <c r="R12" s="25">
        <f>IF(+(('5. Variables (datos)'!R12-'5. Variables (datos)'!$R$29)/'5. Variables (datos)'!$R$30*100)&gt;100,100,(('5. Variables (datos)'!R12-'5. Variables (datos)'!$R$29)/'5. Variables (datos)'!$R$30*100))*AND(IF(+(('5. Variables (datos)'!R12-'5. Variables (datos)'!$R$29)/'5. Variables (datos)'!$R$30*100)&lt;0,0,(('5. Variables (datos)'!R12-'5. Variables (datos)'!$R$29)/'5. Variables (datos)'!$R$30*100)))</f>
        <v>0</v>
      </c>
      <c r="S12" s="25">
        <f>IF(+(('5. Variables (datos)'!S12-'5. Variables (datos)'!$S$29)/'5. Variables (datos)'!$S$30*100)&gt;100,100,(('5. Variables (datos)'!S12-'5. Variables (datos)'!$S$29)/'5. Variables (datos)'!$S$30*100))*AND(IF(+(('5. Variables (datos)'!S12-'5. Variables (datos)'!$S$29)/'5. Variables (datos)'!$S$30*100)&lt;0,0,(('5. Variables (datos)'!S12-'5. Variables (datos)'!$S$29)/'5. Variables (datos)'!$S$30*100)))</f>
        <v>42.826916431166154</v>
      </c>
      <c r="T12" s="25">
        <f>IF(+(('5. Variables (datos)'!T12-'5. Variables (datos)'!$T$29)/'5. Variables (datos)'!$T$30*100)&gt;100,100,(('5. Variables (datos)'!T12-'5. Variables (datos)'!$T$29)/'5. Variables (datos)'!$T$30*100))*AND(IF(+(('5. Variables (datos)'!T12-'5. Variables (datos)'!$T$29)/'5. Variables (datos)'!$T$30*100)&lt;0,0,(('5. Variables (datos)'!T12-'5. Variables (datos)'!$T$29)/'5. Variables (datos)'!$T$30*100)))</f>
        <v>0</v>
      </c>
      <c r="U12" s="25">
        <f>IF(+(('5. Variables (datos)'!U12-'5. Variables (datos)'!$U$29)/'5. Variables (datos)'!$U$30*100)&gt;100,100,(('5. Variables (datos)'!U12-'5. Variables (datos)'!$U$29)/'5. Variables (datos)'!$U$30*100))*AND(IF(+(('5. Variables (datos)'!U12-'5. Variables (datos)'!$U$29)/'5. Variables (datos)'!$U$30*100)&lt;0,0,(('5. Variables (datos)'!U12-'5. Variables (datos)'!$U$29)/'5. Variables (datos)'!$U$30*100)))</f>
        <v>58.518518518518512</v>
      </c>
      <c r="V12" s="25" t="e">
        <f>IF(+(('5. Variables (datos)'!V12-'5. Variables (datos)'!$V$29)/'5. Variables (datos)'!$V$30*100)&gt;100,100,(('5. Variables (datos)'!V12-'5. Variables (datos)'!$V$29)/'5. Variables (datos)'!$V$30*100))*AND(IF(+(('5. Variables (datos)'!V12-'5. Variables (datos)'!$V$29)/'5. Variables (datos)'!$V$30*100)&lt;0,0,(('5. Variables (datos)'!V12-'5. Variables (datos)'!$V$29)/'5. Variables (datos)'!$V$30*100)))</f>
        <v>#DIV/0!</v>
      </c>
      <c r="W12" s="25" t="e">
        <f>IF(+(('5. Variables (datos)'!W12-'5. Variables (datos)'!$W$29)/'5. Variables (datos)'!$W$30*100)&gt;100,100,(('5. Variables (datos)'!W12-'5. Variables (datos)'!$W$29)/'5. Variables (datos)'!$W$30*100))*AND(IF(+(('5. Variables (datos)'!W12-'5. Variables (datos)'!$W$29)/'5. Variables (datos)'!$W$30*100)&lt;0,0,(('5. Variables (datos)'!W12-'5. Variables (datos)'!$W$29)/'5. Variables (datos)'!$W$30*100)))</f>
        <v>#DIV/0!</v>
      </c>
      <c r="X12" s="25">
        <f>IF(+(('5. Variables (datos)'!X12-'5. Variables (datos)'!$X$29)/'5. Variables (datos)'!$X$30*100)&gt;100,100,(('5. Variables (datos)'!X12-'5. Variables (datos)'!$X$29)/'5. Variables (datos)'!$X$30*100))*AND(IF(+(('5. Variables (datos)'!X12-'5. Variables (datos)'!$X$29)/'5. Variables (datos)'!$X$30*100)&lt;0,0,(('5. Variables (datos)'!X12-'5. Variables (datos)'!$X$29)/'5. Variables (datos)'!$X$30*100)))</f>
        <v>3.1540683481224581</v>
      </c>
      <c r="Y12" s="25">
        <f>IF(+(('5. Variables (datos)'!Y12-'5. Variables (datos)'!$Y$29)/'5. Variables (datos)'!$Y$30*100)&gt;100,100,(('5. Variables (datos)'!Y12-'5. Variables (datos)'!$Y$29)/'5. Variables (datos)'!$Y$30*100))*AND(IF(+(('5. Variables (datos)'!Y12-'5. Variables (datos)'!$Y$29)/'5. Variables (datos)'!$Y$30*100)&lt;0,0,(('5. Variables (datos)'!Y12-'5. Variables (datos)'!$Y$29)/'5. Variables (datos)'!$Y$30*100)))</f>
        <v>4.2769670561228708</v>
      </c>
      <c r="Z12" s="25">
        <f>IF(+(('5. Variables (datos)'!Z12-'5. Variables (datos)'!$Z$29)/'5. Variables (datos)'!$Z$30*100)&gt;100,100,(('5. Variables (datos)'!Z12-'5. Variables (datos)'!$Z$29)/'5. Variables (datos)'!$Z$30*100))*AND(IF(+(('5. Variables (datos)'!Z12-'5. Variables (datos)'!$Z$29)/'5. Variables (datos)'!$Z$30*100)&lt;0,0,(('5. Variables (datos)'!Z12-'5. Variables (datos)'!$Z$29)/'5. Variables (datos)'!$Z$30*100)))</f>
        <v>8.2153286041560154</v>
      </c>
      <c r="AA12" s="25" t="e">
        <f>IF(+(('5. Variables (datos)'!AA12-'5. Variables (datos)'!$AA$29)/'5. Variables (datos)'!$AA$30*100)&gt;100,100,(('5. Variables (datos)'!AA12-'5. Variables (datos)'!$AA$29)/'5. Variables (datos)'!$AA$30*100))*AND(IF(+(('5. Variables (datos)'!AA12-'5. Variables (datos)'!$AA$29)/'5. Variables (datos)'!$AA$30*100)&lt;0,0,(('5. Variables (datos)'!AA12-'5. Variables (datos)'!$AA$29)/'5. Variables (datos)'!$AA$30*100)))</f>
        <v>#DIV/0!</v>
      </c>
    </row>
    <row r="13" spans="1:165" s="8" customFormat="1">
      <c r="A13" s="70" t="str">
        <f>+'2. Resumen '!A13</f>
        <v>Benelux</v>
      </c>
      <c r="B13" s="86">
        <f>IF(+(('5. Variables (datos)'!B13-'5. Variables (datos)'!$B$29)/'5. Variables (datos)'!$B$30*100)&gt;100,100,(('5. Variables (datos)'!B13-'5. Variables (datos)'!$B$29)/'5. Variables (datos)'!$B$30*100))*AND(IF(+(('5. Variables (datos)'!B13-'5. Variables (datos)'!$B$29)/'5. Variables (datos)'!$B$30*100)&lt;0,0,(('5. Variables (datos)'!B13-'5. Variables (datos)'!$B$29)/'5. Variables (datos)'!$B$30*100)))</f>
        <v>23.338950521930439</v>
      </c>
      <c r="C13" s="86">
        <f>IF(+(('5. Variables (datos)'!C13-'5. Variables (datos)'!$C$29)/'5. Variables (datos)'!$C$30*100)&gt;100,100,(('5. Variables (datos)'!C13-'5. Variables (datos)'!$C$29)/'5. Variables (datos)'!$C$30*100))*AND(IF(+(('5. Variables (datos)'!C13-'5. Variables (datos)'!$C$29)/'5. Variables (datos)'!$C$30*100)&lt;0,0,(('5. Variables (datos)'!C13-'5. Variables (datos)'!$C$29)/'5. Variables (datos)'!$C$30*100)))</f>
        <v>100</v>
      </c>
      <c r="D13" s="86">
        <f>IF(+(('5. Variables (datos)'!D13-'5. Variables (datos)'!$D$29)/'5. Variables (datos)'!$D$30*100)&gt;100,100,(('5. Variables (datos)'!D13-'5. Variables (datos)'!$D$29)/'5. Variables (datos)'!$D$30*100))*AND(IF(+(('5. Variables (datos)'!D13-'5. Variables (datos)'!$D$29)/'5. Variables (datos)'!$D$30*100)&lt;0,0,(('5. Variables (datos)'!D13-'5. Variables (datos)'!$D$29)/'5. Variables (datos)'!$D$30*100)))</f>
        <v>30.077519379844968</v>
      </c>
      <c r="E13" s="86">
        <f>IF(+(('5. Variables (datos)'!E13-'5. Variables (datos)'!$E$29)/'5. Variables (datos)'!$E$30*100)&gt;100,100,(('5. Variables (datos)'!E13-'5. Variables (datos)'!$E$29)/'5. Variables (datos)'!$E$30*100))*AND(IF(+(('5. Variables (datos)'!E13-'5. Variables (datos)'!$E$29)/'5. Variables (datos)'!$E$30*100)&lt;0,0,(('5. Variables (datos)'!E13-'5. Variables (datos)'!$E$29)/'5. Variables (datos)'!$E$30*100)))</f>
        <v>5.0158208635562769</v>
      </c>
      <c r="F13" s="86">
        <f>IF(+(('5. Variables (datos)'!F13-'5. Variables (datos)'!$F$29)/'5. Variables (datos)'!$F$30*100)&gt;100,100,(('5. Variables (datos)'!F13-'5. Variables (datos)'!$F$29)/'5. Variables (datos)'!$F$30*100))*AND(IF(+(('5. Variables (datos)'!F13-'5. Variables (datos)'!$F$29)/'5. Variables (datos)'!$F$30*100)&lt;0,0,(('5. Variables (datos)'!F13-'5. Variables (datos)'!$F$29)/'5. Variables (datos)'!$F$30*100)))</f>
        <v>16.655274946834108</v>
      </c>
      <c r="G13" s="87">
        <f>IF(+(('5. Variables (datos)'!G13-'5. Variables (datos)'!$G$29)/'5. Variables (datos)'!$G$30*100)&gt;100,100,(('5. Variables (datos)'!G13-'5. Variables (datos)'!$G$29)/'5. Variables (datos)'!$G$30*100))*AND(IF(+(('5. Variables (datos)'!G13-'5. Variables (datos)'!$G$29)/'5. Variables (datos)'!$G$30*100)&lt;0,0,(('5. Variables (datos)'!G13-'5. Variables (datos)'!$G$29)/'5. Variables (datos)'!$G$30*100)))</f>
        <v>54.573772335080882</v>
      </c>
      <c r="H13" s="86">
        <f>IF(+(('5. Variables (datos)'!H13-'5. Variables (datos)'!$H$29)/'5. Variables (datos)'!$H$30*100)&gt;100,100,(('5. Variables (datos)'!H13-'5. Variables (datos)'!$H$29)/'5. Variables (datos)'!$H$30*100))*AND(IF(+(('5. Variables (datos)'!H13-'5. Variables (datos)'!$H$29)/'5. Variables (datos)'!$H$30*100)&lt;0,0,(('5. Variables (datos)'!H13-'5. Variables (datos)'!$H$29)/'5. Variables (datos)'!$H$30*100)))</f>
        <v>5.4422195247416667</v>
      </c>
      <c r="I13" s="86">
        <f>IF(+(('5. Variables (datos)'!I13-'5. Variables (datos)'!$I$29)/'5. Variables (datos)'!$I$30*100)&gt;100,100,(('5. Variables (datos)'!I13-'5. Variables (datos)'!$I$29)/'5. Variables (datos)'!$I$30*100))*AND(IF(+(('5. Variables (datos)'!I13-'5. Variables (datos)'!$I$29)/'5. Variables (datos)'!$I$30*100)&lt;0,0,(('5. Variables (datos)'!I13-'5. Variables (datos)'!$I$29)/'5. Variables (datos)'!$I$30*100)))</f>
        <v>64.646464646464636</v>
      </c>
      <c r="J13" s="25">
        <f>IF(+(('5. Variables (datos)'!J13-'5. Variables (datos)'!$J$29)/'5. Variables (datos)'!$J$30*100)&gt;100,100,(('5. Variables (datos)'!J13-'5. Variables (datos)'!$J$29)/'5. Variables (datos)'!$J$30*100))*AND(IF(+(('5. Variables (datos)'!J13-'5. Variables (datos)'!$J$29)/'5. Variables (datos)'!$J$30*100)&lt;0,0,(('5. Variables (datos)'!J13-'5. Variables (datos)'!$J$29)/'5. Variables (datos)'!$J$30*100)))</f>
        <v>0</v>
      </c>
      <c r="K13" s="25" t="e">
        <f>IF(+(('5. Variables (datos)'!K13-'5. Variables (datos)'!$K$29)/'5. Variables (datos)'!$K$30*100)&gt;100,100,(('5. Variables (datos)'!K13-'5. Variables (datos)'!$K$29)/'5. Variables (datos)'!$K$30*100))*AND(IF(+(('5. Variables (datos)'!K13-'5. Variables (datos)'!$K$29)/'5. Variables (datos)'!$K$30*100)&lt;0,0,(('5. Variables (datos)'!K13-'5. Variables (datos)'!$K$29)/'5. Variables (datos)'!$K$30*100)))</f>
        <v>#DIV/0!</v>
      </c>
      <c r="L13" s="25">
        <f>IF(+(('5. Variables (datos)'!L13-'5. Variables (datos)'!$L$29)/'5. Variables (datos)'!$L$30*100)&gt;100,100,(('5. Variables (datos)'!L13-'5. Variables (datos)'!$L$29)/'5. Variables (datos)'!$L$30*100))*AND(IF(+(('5. Variables (datos)'!L13-'5. Variables (datos)'!$L$29)/'5. Variables (datos)'!$L$30*100)&lt;0,0,(('5. Variables (datos)'!L13-'5. Variables (datos)'!$L$29)/'5. Variables (datos)'!$L$30*100)))</f>
        <v>6.8151711197740648</v>
      </c>
      <c r="M13" s="25">
        <f>IF(+(('5. Variables (datos)'!M13-'5. Variables (datos)'!$M$29)/'5. Variables (datos)'!$M$30*100)&gt;100,100,(('5. Variables (datos)'!M13-'5. Variables (datos)'!$M$29)/'5. Variables (datos)'!$M$30*100))*AND(IF(+(('5. Variables (datos)'!M13-'5. Variables (datos)'!$M$29)/'5. Variables (datos)'!$M$30*100)&lt;0,0,(('5. Variables (datos)'!M13-'5. Variables (datos)'!$M$29)/'5. Variables (datos)'!$M$30*100)))</f>
        <v>54.295695645359544</v>
      </c>
      <c r="N13" s="25">
        <f>IF(+(('5. Variables (datos)'!N13-'5. Variables (datos)'!$N$29)/'5. Variables (datos)'!$N$30*100)&gt;100,100,(('5. Variables (datos)'!N13-'5. Variables (datos)'!$N$29)/'5. Variables (datos)'!$N$30*100))*AND(IF(+(('5. Variables (datos)'!N13-'5. Variables (datos)'!$N$29)/'5. Variables (datos)'!$N$30*100)&lt;0,0,(('5. Variables (datos)'!N13-'5. Variables (datos)'!$N$29)/'5. Variables (datos)'!$N$30*100)))</f>
        <v>31.097560975609756</v>
      </c>
      <c r="O13" s="25">
        <f>IF(+(('5. Variables (datos)'!O13-'5. Variables (datos)'!$O$29)/'5. Variables (datos)'!$O$30*100)&gt;100,100,(('5. Variables (datos)'!O13-'5. Variables (datos)'!$O$29)/'5. Variables (datos)'!$O$30*100))*AND(IF(+(('5. Variables (datos)'!O13-'5. Variables (datos)'!$O$29)/'5. Variables (datos)'!$O$30*100)&lt;0,0,(('5. Variables (datos)'!O13-'5. Variables (datos)'!$O$29)/'5. Variables (datos)'!$O$30*100)))</f>
        <v>0</v>
      </c>
      <c r="P13" s="25">
        <f>IF(+(('5. Variables (datos)'!P13-'5. Variables (datos)'!$P$29)/'5. Variables (datos)'!$P$30*100)&gt;100,100,(('5. Variables (datos)'!P13-'5. Variables (datos)'!$P$29)/'5. Variables (datos)'!$P$30*100))*AND(IF(+(('5. Variables (datos)'!P13-'5. Variables (datos)'!$P$29)/'5. Variables (datos)'!$P$30*100)&lt;0,0,(('5. Variables (datos)'!P13-'5. Variables (datos)'!$P$29)/'5. Variables (datos)'!$P$30*100)))</f>
        <v>56.81818181818182</v>
      </c>
      <c r="Q13" s="25">
        <f>IF(+(('5. Variables (datos)'!Q13-'5. Variables (datos)'!$Q$29)/'5. Variables (datos)'!$Q$30*100)&gt;100,100,(('5. Variables (datos)'!Q13-'5. Variables (datos)'!$Q$29)/'5. Variables (datos)'!$Q$30*100))*AND(IF(+(('5. Variables (datos)'!Q13-'5. Variables (datos)'!$Q$29)/'5. Variables (datos)'!$Q$30*100)&lt;0,0,(('5. Variables (datos)'!Q13-'5. Variables (datos)'!$Q$29)/'5. Variables (datos)'!$Q$30*100)))</f>
        <v>20.091208566533776</v>
      </c>
      <c r="R13" s="25">
        <f>IF(+(('5. Variables (datos)'!R13-'5. Variables (datos)'!$R$29)/'5. Variables (datos)'!$R$30*100)&gt;100,100,(('5. Variables (datos)'!R13-'5. Variables (datos)'!$R$29)/'5. Variables (datos)'!$R$30*100))*AND(IF(+(('5. Variables (datos)'!R13-'5. Variables (datos)'!$R$29)/'5. Variables (datos)'!$R$30*100)&lt;0,0,(('5. Variables (datos)'!R13-'5. Variables (datos)'!$R$29)/'5. Variables (datos)'!$R$30*100)))</f>
        <v>0</v>
      </c>
      <c r="S13" s="25">
        <f>IF(+(('5. Variables (datos)'!S13-'5. Variables (datos)'!$S$29)/'5. Variables (datos)'!$S$30*100)&gt;100,100,(('5. Variables (datos)'!S13-'5. Variables (datos)'!$S$29)/'5. Variables (datos)'!$S$30*100))*AND(IF(+(('5. Variables (datos)'!S13-'5. Variables (datos)'!$S$29)/'5. Variables (datos)'!$S$30*100)&lt;0,0,(('5. Variables (datos)'!S13-'5. Variables (datos)'!$S$29)/'5. Variables (datos)'!$S$30*100)))</f>
        <v>42.952007998867771</v>
      </c>
      <c r="T13" s="25">
        <f>IF(+(('5. Variables (datos)'!T13-'5. Variables (datos)'!$T$29)/'5. Variables (datos)'!$T$30*100)&gt;100,100,(('5. Variables (datos)'!T13-'5. Variables (datos)'!$T$29)/'5. Variables (datos)'!$T$30*100))*AND(IF(+(('5. Variables (datos)'!T13-'5. Variables (datos)'!$T$29)/'5. Variables (datos)'!$T$30*100)&lt;0,0,(('5. Variables (datos)'!T13-'5. Variables (datos)'!$T$29)/'5. Variables (datos)'!$T$30*100)))</f>
        <v>0</v>
      </c>
      <c r="U13" s="25">
        <f>IF(+(('5. Variables (datos)'!U13-'5. Variables (datos)'!$U$29)/'5. Variables (datos)'!$U$30*100)&gt;100,100,(('5. Variables (datos)'!U13-'5. Variables (datos)'!$U$29)/'5. Variables (datos)'!$U$30*100))*AND(IF(+(('5. Variables (datos)'!U13-'5. Variables (datos)'!$U$29)/'5. Variables (datos)'!$U$30*100)&lt;0,0,(('5. Variables (datos)'!U13-'5. Variables (datos)'!$U$29)/'5. Variables (datos)'!$U$30*100)))</f>
        <v>56.666666666666664</v>
      </c>
      <c r="V13" s="25" t="e">
        <f>IF(+(('5. Variables (datos)'!V13-'5. Variables (datos)'!$V$29)/'5. Variables (datos)'!$V$30*100)&gt;100,100,(('5. Variables (datos)'!V13-'5. Variables (datos)'!$V$29)/'5. Variables (datos)'!$V$30*100))*AND(IF(+(('5. Variables (datos)'!V13-'5. Variables (datos)'!$V$29)/'5. Variables (datos)'!$V$30*100)&lt;0,0,(('5. Variables (datos)'!V13-'5. Variables (datos)'!$V$29)/'5. Variables (datos)'!$V$30*100)))</f>
        <v>#DIV/0!</v>
      </c>
      <c r="W13" s="25" t="e">
        <f>IF(+(('5. Variables (datos)'!W13-'5. Variables (datos)'!$W$29)/'5. Variables (datos)'!$W$30*100)&gt;100,100,(('5. Variables (datos)'!W13-'5. Variables (datos)'!$W$29)/'5. Variables (datos)'!$W$30*100))*AND(IF(+(('5. Variables (datos)'!W13-'5. Variables (datos)'!$W$29)/'5. Variables (datos)'!$W$30*100)&lt;0,0,(('5. Variables (datos)'!W13-'5. Variables (datos)'!$W$29)/'5. Variables (datos)'!$W$30*100)))</f>
        <v>#DIV/0!</v>
      </c>
      <c r="X13" s="25">
        <f>IF(+(('5. Variables (datos)'!X13-'5. Variables (datos)'!$X$29)/'5. Variables (datos)'!$X$30*100)&gt;100,100,(('5. Variables (datos)'!X13-'5. Variables (datos)'!$X$29)/'5. Variables (datos)'!$X$30*100))*AND(IF(+(('5. Variables (datos)'!X13-'5. Variables (datos)'!$X$29)/'5. Variables (datos)'!$X$30*100)&lt;0,0,(('5. Variables (datos)'!X13-'5. Variables (datos)'!$X$29)/'5. Variables (datos)'!$X$30*100)))</f>
        <v>7.3655827608256716</v>
      </c>
      <c r="Y13" s="25">
        <f>IF(+(('5. Variables (datos)'!Y13-'5. Variables (datos)'!$Y$29)/'5. Variables (datos)'!$Y$30*100)&gt;100,100,(('5. Variables (datos)'!Y13-'5. Variables (datos)'!$Y$29)/'5. Variables (datos)'!$Y$30*100))*AND(IF(+(('5. Variables (datos)'!Y13-'5. Variables (datos)'!$Y$29)/'5. Variables (datos)'!$Y$30*100)&lt;0,0,(('5. Variables (datos)'!Y13-'5. Variables (datos)'!$Y$29)/'5. Variables (datos)'!$Y$30*100)))</f>
        <v>1.8994405775279988</v>
      </c>
      <c r="Z13" s="25">
        <f>IF(+(('5. Variables (datos)'!Z13-'5. Variables (datos)'!$Z$29)/'5. Variables (datos)'!$Z$30*100)&gt;100,100,(('5. Variables (datos)'!Z13-'5. Variables (datos)'!$Z$29)/'5. Variables (datos)'!$Z$30*100))*AND(IF(+(('5. Variables (datos)'!Z13-'5. Variables (datos)'!$Z$29)/'5. Variables (datos)'!$Z$30*100)&lt;0,0,(('5. Variables (datos)'!Z13-'5. Variables (datos)'!$Z$29)/'5. Variables (datos)'!$Z$30*100)))</f>
        <v>0</v>
      </c>
      <c r="AA13" s="25" t="e">
        <f>IF(+(('5. Variables (datos)'!AA13-'5. Variables (datos)'!$AA$29)/'5. Variables (datos)'!$AA$30*100)&gt;100,100,(('5. Variables (datos)'!AA13-'5. Variables (datos)'!$AA$29)/'5. Variables (datos)'!$AA$30*100))*AND(IF(+(('5. Variables (datos)'!AA13-'5. Variables (datos)'!$AA$29)/'5. Variables (datos)'!$AA$30*100)&lt;0,0,(('5. Variables (datos)'!AA13-'5. Variables (datos)'!$AA$29)/'5. Variables (datos)'!$AA$30*100)))</f>
        <v>#DIV/0!</v>
      </c>
    </row>
    <row r="14" spans="1:165" s="8" customFormat="1">
      <c r="A14" s="70" t="str">
        <f>+'2. Resumen '!A14</f>
        <v>Reino Unido</v>
      </c>
      <c r="B14" s="86">
        <f>IF(+(('5. Variables (datos)'!B14-'5. Variables (datos)'!$B$29)/'5. Variables (datos)'!$B$30*100)&gt;100,100,(('5. Variables (datos)'!B14-'5. Variables (datos)'!$B$29)/'5. Variables (datos)'!$B$30*100))*AND(IF(+(('5. Variables (datos)'!B14-'5. Variables (datos)'!$B$29)/'5. Variables (datos)'!$B$30*100)&lt;0,0,(('5. Variables (datos)'!B14-'5. Variables (datos)'!$B$29)/'5. Variables (datos)'!$B$30*100)))</f>
        <v>53.236904929082996</v>
      </c>
      <c r="C14" s="86">
        <f>IF(+(('5. Variables (datos)'!C14-'5. Variables (datos)'!$C$29)/'5. Variables (datos)'!$C$30*100)&gt;100,100,(('5. Variables (datos)'!C14-'5. Variables (datos)'!$C$29)/'5. Variables (datos)'!$C$30*100))*AND(IF(+(('5. Variables (datos)'!C14-'5. Variables (datos)'!$C$29)/'5. Variables (datos)'!$C$30*100)&lt;0,0,(('5. Variables (datos)'!C14-'5. Variables (datos)'!$C$29)/'5. Variables (datos)'!$C$30*100)))</f>
        <v>90.032188841201716</v>
      </c>
      <c r="D14" s="86">
        <f>IF(+(('5. Variables (datos)'!D14-'5. Variables (datos)'!$D$29)/'5. Variables (datos)'!$D$30*100)&gt;100,100,(('5. Variables (datos)'!D14-'5. Variables (datos)'!$D$29)/'5. Variables (datos)'!$D$30*100))*AND(IF(+(('5. Variables (datos)'!D14-'5. Variables (datos)'!$D$29)/'5. Variables (datos)'!$D$30*100)&lt;0,0,(('5. Variables (datos)'!D14-'5. Variables (datos)'!$D$29)/'5. Variables (datos)'!$D$30*100)))</f>
        <v>20.465116279069768</v>
      </c>
      <c r="E14" s="86">
        <f>IF(+(('5. Variables (datos)'!E14-'5. Variables (datos)'!$E$29)/'5. Variables (datos)'!$E$30*100)&gt;100,100,(('5. Variables (datos)'!E14-'5. Variables (datos)'!$E$29)/'5. Variables (datos)'!$E$30*100))*AND(IF(+(('5. Variables (datos)'!E14-'5. Variables (datos)'!$E$29)/'5. Variables (datos)'!$E$30*100)&lt;0,0,(('5. Variables (datos)'!E14-'5. Variables (datos)'!$E$29)/'5. Variables (datos)'!$E$30*100)))</f>
        <v>14.834339704295449</v>
      </c>
      <c r="F14" s="86">
        <f>IF(+(('5. Variables (datos)'!F14-'5. Variables (datos)'!$F$29)/'5. Variables (datos)'!$F$30*100)&gt;100,100,(('5. Variables (datos)'!F14-'5. Variables (datos)'!$F$29)/'5. Variables (datos)'!$F$30*100))*AND(IF(+(('5. Variables (datos)'!F14-'5. Variables (datos)'!$F$29)/'5. Variables (datos)'!$F$30*100)&lt;0,0,(('5. Variables (datos)'!F14-'5. Variables (datos)'!$F$29)/'5. Variables (datos)'!$F$30*100)))</f>
        <v>25.108896981920147</v>
      </c>
      <c r="G14" s="87">
        <f>IF(+(('5. Variables (datos)'!G14-'5. Variables (datos)'!$G$29)/'5. Variables (datos)'!$G$30*100)&gt;100,100,(('5. Variables (datos)'!G14-'5. Variables (datos)'!$G$29)/'5. Variables (datos)'!$G$30*100))*AND(IF(+(('5. Variables (datos)'!G14-'5. Variables (datos)'!$G$29)/'5. Variables (datos)'!$G$30*100)&lt;0,0,(('5. Variables (datos)'!G14-'5. Variables (datos)'!$G$29)/'5. Variables (datos)'!$G$30*100)))</f>
        <v>81.48472608519981</v>
      </c>
      <c r="H14" s="86">
        <f>IF(+(('5. Variables (datos)'!H14-'5. Variables (datos)'!$H$29)/'5. Variables (datos)'!$H$30*100)&gt;100,100,(('5. Variables (datos)'!H14-'5. Variables (datos)'!$H$29)/'5. Variables (datos)'!$H$30*100))*AND(IF(+(('5. Variables (datos)'!H14-'5. Variables (datos)'!$H$29)/'5. Variables (datos)'!$H$30*100)&lt;0,0,(('5. Variables (datos)'!H14-'5. Variables (datos)'!$H$29)/'5. Variables (datos)'!$H$30*100)))</f>
        <v>11.282564755260625</v>
      </c>
      <c r="I14" s="86">
        <f>IF(+(('5. Variables (datos)'!I14-'5. Variables (datos)'!$I$29)/'5. Variables (datos)'!$I$30*100)&gt;100,100,(('5. Variables (datos)'!I14-'5. Variables (datos)'!$I$29)/'5. Variables (datos)'!$I$30*100))*AND(IF(+(('5. Variables (datos)'!I14-'5. Variables (datos)'!$I$29)/'5. Variables (datos)'!$I$30*100)&lt;0,0,(('5. Variables (datos)'!I14-'5. Variables (datos)'!$I$29)/'5. Variables (datos)'!$I$30*100)))</f>
        <v>54.54545454545454</v>
      </c>
      <c r="J14" s="25">
        <f>IF(+(('5. Variables (datos)'!J14-'5. Variables (datos)'!$J$29)/'5. Variables (datos)'!$J$30*100)&gt;100,100,(('5. Variables (datos)'!J14-'5. Variables (datos)'!$J$29)/'5. Variables (datos)'!$J$30*100))*AND(IF(+(('5. Variables (datos)'!J14-'5. Variables (datos)'!$J$29)/'5. Variables (datos)'!$J$30*100)&lt;0,0,(('5. Variables (datos)'!J14-'5. Variables (datos)'!$J$29)/'5. Variables (datos)'!$J$30*100)))</f>
        <v>100</v>
      </c>
      <c r="K14" s="25" t="e">
        <f>IF(+(('5. Variables (datos)'!K14-'5. Variables (datos)'!$K$29)/'5. Variables (datos)'!$K$30*100)&gt;100,100,(('5. Variables (datos)'!K14-'5. Variables (datos)'!$K$29)/'5. Variables (datos)'!$K$30*100))*AND(IF(+(('5. Variables (datos)'!K14-'5. Variables (datos)'!$K$29)/'5. Variables (datos)'!$K$30*100)&lt;0,0,(('5. Variables (datos)'!K14-'5. Variables (datos)'!$K$29)/'5. Variables (datos)'!$K$30*100)))</f>
        <v>#DIV/0!</v>
      </c>
      <c r="L14" s="25">
        <f>IF(+(('5. Variables (datos)'!L14-'5. Variables (datos)'!$L$29)/'5. Variables (datos)'!$L$30*100)&gt;100,100,(('5. Variables (datos)'!L14-'5. Variables (datos)'!$L$29)/'5. Variables (datos)'!$L$30*100))*AND(IF(+(('5. Variables (datos)'!L14-'5. Variables (datos)'!$L$29)/'5. Variables (datos)'!$L$30*100)&lt;0,0,(('5. Variables (datos)'!L14-'5. Variables (datos)'!$L$29)/'5. Variables (datos)'!$L$30*100)))</f>
        <v>8.9483000347585975</v>
      </c>
      <c r="M14" s="25">
        <f>IF(+(('5. Variables (datos)'!M14-'5. Variables (datos)'!$M$29)/'5. Variables (datos)'!$M$30*100)&gt;100,100,(('5. Variables (datos)'!M14-'5. Variables (datos)'!$M$29)/'5. Variables (datos)'!$M$30*100))*AND(IF(+(('5. Variables (datos)'!M14-'5. Variables (datos)'!$M$29)/'5. Variables (datos)'!$M$30*100)&lt;0,0,(('5. Variables (datos)'!M14-'5. Variables (datos)'!$M$29)/'5. Variables (datos)'!$M$30*100)))</f>
        <v>17.580071332229107</v>
      </c>
      <c r="N14" s="25">
        <f>IF(+(('5. Variables (datos)'!N14-'5. Variables (datos)'!$N$29)/'5. Variables (datos)'!$N$30*100)&gt;100,100,(('5. Variables (datos)'!N14-'5. Variables (datos)'!$N$29)/'5. Variables (datos)'!$N$30*100))*AND(IF(+(('5. Variables (datos)'!N14-'5. Variables (datos)'!$N$29)/'5. Variables (datos)'!$N$30*100)&lt;0,0,(('5. Variables (datos)'!N14-'5. Variables (datos)'!$N$29)/'5. Variables (datos)'!$N$30*100)))</f>
        <v>66.463414634146346</v>
      </c>
      <c r="O14" s="25">
        <f>IF(+(('5. Variables (datos)'!O14-'5. Variables (datos)'!$O$29)/'5. Variables (datos)'!$O$30*100)&gt;100,100,(('5. Variables (datos)'!O14-'5. Variables (datos)'!$O$29)/'5. Variables (datos)'!$O$30*100))*AND(IF(+(('5. Variables (datos)'!O14-'5. Variables (datos)'!$O$29)/'5. Variables (datos)'!$O$30*100)&lt;0,0,(('5. Variables (datos)'!O14-'5. Variables (datos)'!$O$29)/'5. Variables (datos)'!$O$30*100)))</f>
        <v>100</v>
      </c>
      <c r="P14" s="25">
        <f>IF(+(('5. Variables (datos)'!P14-'5. Variables (datos)'!$P$29)/'5. Variables (datos)'!$P$30*100)&gt;100,100,(('5. Variables (datos)'!P14-'5. Variables (datos)'!$P$29)/'5. Variables (datos)'!$P$30*100))*AND(IF(+(('5. Variables (datos)'!P14-'5. Variables (datos)'!$P$29)/'5. Variables (datos)'!$P$30*100)&lt;0,0,(('5. Variables (datos)'!P14-'5. Variables (datos)'!$P$29)/'5. Variables (datos)'!$P$30*100)))</f>
        <v>11.363636363636365</v>
      </c>
      <c r="Q14" s="25">
        <f>IF(+(('5. Variables (datos)'!Q14-'5. Variables (datos)'!$Q$29)/'5. Variables (datos)'!$Q$30*100)&gt;100,100,(('5. Variables (datos)'!Q14-'5. Variables (datos)'!$Q$29)/'5. Variables (datos)'!$Q$30*100))*AND(IF(+(('5. Variables (datos)'!Q14-'5. Variables (datos)'!$Q$29)/'5. Variables (datos)'!$Q$30*100)&lt;0,0,(('5. Variables (datos)'!Q14-'5. Variables (datos)'!$Q$29)/'5. Variables (datos)'!$Q$30*100)))</f>
        <v>25.804743218018384</v>
      </c>
      <c r="R14" s="25">
        <f>IF(+(('5. Variables (datos)'!R14-'5. Variables (datos)'!$R$29)/'5. Variables (datos)'!$R$30*100)&gt;100,100,(('5. Variables (datos)'!R14-'5. Variables (datos)'!$R$29)/'5. Variables (datos)'!$R$30*100))*AND(IF(+(('5. Variables (datos)'!R14-'5. Variables (datos)'!$R$29)/'5. Variables (datos)'!$R$30*100)&lt;0,0,(('5. Variables (datos)'!R14-'5. Variables (datos)'!$R$29)/'5. Variables (datos)'!$R$30*100)))</f>
        <v>89.139727356960833</v>
      </c>
      <c r="S14" s="25">
        <f>IF(+(('5. Variables (datos)'!S14-'5. Variables (datos)'!$S$29)/'5. Variables (datos)'!$S$30*100)&gt;100,100,(('5. Variables (datos)'!S14-'5. Variables (datos)'!$S$29)/'5. Variables (datos)'!$S$30*100))*AND(IF(+(('5. Variables (datos)'!S14-'5. Variables (datos)'!$S$29)/'5. Variables (datos)'!$S$30*100)&lt;0,0,(('5. Variables (datos)'!S14-'5. Variables (datos)'!$S$29)/'5. Variables (datos)'!$S$30*100)))</f>
        <v>35.883650310111939</v>
      </c>
      <c r="T14" s="25">
        <f>IF(+(('5. Variables (datos)'!T14-'5. Variables (datos)'!$T$29)/'5. Variables (datos)'!$T$30*100)&gt;100,100,(('5. Variables (datos)'!T14-'5. Variables (datos)'!$T$29)/'5. Variables (datos)'!$T$30*100))*AND(IF(+(('5. Variables (datos)'!T14-'5. Variables (datos)'!$T$29)/'5. Variables (datos)'!$T$30*100)&lt;0,0,(('5. Variables (datos)'!T14-'5. Variables (datos)'!$T$29)/'5. Variables (datos)'!$T$30*100)))</f>
        <v>16.666666666666664</v>
      </c>
      <c r="U14" s="25">
        <f>IF(+(('5. Variables (datos)'!U14-'5. Variables (datos)'!$U$29)/'5. Variables (datos)'!$U$30*100)&gt;100,100,(('5. Variables (datos)'!U14-'5. Variables (datos)'!$U$29)/'5. Variables (datos)'!$U$30*100))*AND(IF(+(('5. Variables (datos)'!U14-'5. Variables (datos)'!$U$29)/'5. Variables (datos)'!$U$30*100)&lt;0,0,(('5. Variables (datos)'!U14-'5. Variables (datos)'!$U$29)/'5. Variables (datos)'!$U$30*100)))</f>
        <v>54.444444444444443</v>
      </c>
      <c r="V14" s="25" t="e">
        <f>IF(+(('5. Variables (datos)'!V14-'5. Variables (datos)'!$V$29)/'5. Variables (datos)'!$V$30*100)&gt;100,100,(('5. Variables (datos)'!V14-'5. Variables (datos)'!$V$29)/'5. Variables (datos)'!$V$30*100))*AND(IF(+(('5. Variables (datos)'!V14-'5. Variables (datos)'!$V$29)/'5. Variables (datos)'!$V$30*100)&lt;0,0,(('5. Variables (datos)'!V14-'5. Variables (datos)'!$V$29)/'5. Variables (datos)'!$V$30*100)))</f>
        <v>#DIV/0!</v>
      </c>
      <c r="W14" s="25" t="e">
        <f>IF(+(('5. Variables (datos)'!W14-'5. Variables (datos)'!$W$29)/'5. Variables (datos)'!$W$30*100)&gt;100,100,(('5. Variables (datos)'!W14-'5. Variables (datos)'!$W$29)/'5. Variables (datos)'!$W$30*100))*AND(IF(+(('5. Variables (datos)'!W14-'5. Variables (datos)'!$W$29)/'5. Variables (datos)'!$W$30*100)&lt;0,0,(('5. Variables (datos)'!W14-'5. Variables (datos)'!$W$29)/'5. Variables (datos)'!$W$30*100)))</f>
        <v>#DIV/0!</v>
      </c>
      <c r="X14" s="25">
        <f>IF(+(('5. Variables (datos)'!X14-'5. Variables (datos)'!$X$29)/'5. Variables (datos)'!$X$30*100)&gt;100,100,(('5. Variables (datos)'!X14-'5. Variables (datos)'!$X$29)/'5. Variables (datos)'!$X$30*100))*AND(IF(+(('5. Variables (datos)'!X14-'5. Variables (datos)'!$X$29)/'5. Variables (datos)'!$X$30*100)&lt;0,0,(('5. Variables (datos)'!X14-'5. Variables (datos)'!$X$29)/'5. Variables (datos)'!$X$30*100)))</f>
        <v>8.9991589571068111</v>
      </c>
      <c r="Y14" s="25">
        <f>IF(+(('5. Variables (datos)'!Y14-'5. Variables (datos)'!$Y$29)/'5. Variables (datos)'!$Y$30*100)&gt;100,100,(('5. Variables (datos)'!Y14-'5. Variables (datos)'!$Y$29)/'5. Variables (datos)'!$Y$30*100))*AND(IF(+(('5. Variables (datos)'!Y14-'5. Variables (datos)'!$Y$29)/'5. Variables (datos)'!$Y$30*100)&lt;0,0,(('5. Variables (datos)'!Y14-'5. Variables (datos)'!$Y$29)/'5. Variables (datos)'!$Y$30*100)))</f>
        <v>4.8083922955473364</v>
      </c>
      <c r="Z14" s="25">
        <f>IF(+(('5. Variables (datos)'!Z14-'5. Variables (datos)'!$Z$29)/'5. Variables (datos)'!$Z$30*100)&gt;100,100,(('5. Variables (datos)'!Z14-'5. Variables (datos)'!$Z$29)/'5. Variables (datos)'!$Z$30*100))*AND(IF(+(('5. Variables (datos)'!Z14-'5. Variables (datos)'!$Z$29)/'5. Variables (datos)'!$Z$30*100)&lt;0,0,(('5. Variables (datos)'!Z14-'5. Variables (datos)'!$Z$29)/'5. Variables (datos)'!$Z$30*100)))</f>
        <v>0</v>
      </c>
      <c r="AA14" s="25" t="e">
        <f>IF(+(('5. Variables (datos)'!AA14-'5. Variables (datos)'!$AA$29)/'5. Variables (datos)'!$AA$30*100)&gt;100,100,(('5. Variables (datos)'!AA14-'5. Variables (datos)'!$AA$29)/'5. Variables (datos)'!$AA$30*100))*AND(IF(+(('5. Variables (datos)'!AA14-'5. Variables (datos)'!$AA$29)/'5. Variables (datos)'!$AA$30*100)&lt;0,0,(('5. Variables (datos)'!AA14-'5. Variables (datos)'!$AA$29)/'5. Variables (datos)'!$AA$30*100)))</f>
        <v>#DIV/0!</v>
      </c>
    </row>
    <row r="15" spans="1:165" s="8" customFormat="1">
      <c r="A15" s="70" t="str">
        <f>+'2. Resumen '!A15</f>
        <v>EEUU</v>
      </c>
      <c r="B15" s="86">
        <f>IF(+(('5. Variables (datos)'!B15-'5. Variables (datos)'!$B$29)/'5. Variables (datos)'!$B$30*100)&gt;100,100,(('5. Variables (datos)'!B15-'5. Variables (datos)'!$B$29)/'5. Variables (datos)'!$B$30*100))*AND(IF(+(('5. Variables (datos)'!B15-'5. Variables (datos)'!$B$29)/'5. Variables (datos)'!$B$30*100)&lt;0,0,(('5. Variables (datos)'!B15-'5. Variables (datos)'!$B$29)/'5. Variables (datos)'!$B$30*100)))</f>
        <v>100</v>
      </c>
      <c r="C15" s="86">
        <f>IF(+(('5. Variables (datos)'!C15-'5. Variables (datos)'!$C$29)/'5. Variables (datos)'!$C$30*100)&gt;100,100,(('5. Variables (datos)'!C15-'5. Variables (datos)'!$C$29)/'5. Variables (datos)'!$C$30*100))*AND(IF(+(('5. Variables (datos)'!C15-'5. Variables (datos)'!$C$29)/'5. Variables (datos)'!$C$30*100)&lt;0,0,(('5. Variables (datos)'!C15-'5. Variables (datos)'!$C$29)/'5. Variables (datos)'!$C$30*100)))</f>
        <v>96.405579399141644</v>
      </c>
      <c r="D15" s="86">
        <f>IF(+(('5. Variables (datos)'!D15-'5. Variables (datos)'!$D$29)/'5. Variables (datos)'!$D$30*100)&gt;100,100,(('5. Variables (datos)'!D15-'5. Variables (datos)'!$D$29)/'5. Variables (datos)'!$D$30*100))*AND(IF(+(('5. Variables (datos)'!D15-'5. Variables (datos)'!$D$29)/'5. Variables (datos)'!$D$30*100)&lt;0,0,(('5. Variables (datos)'!D15-'5. Variables (datos)'!$D$29)/'5. Variables (datos)'!$D$30*100)))</f>
        <v>19.534883720930228</v>
      </c>
      <c r="E15" s="86">
        <f>IF(+(('5. Variables (datos)'!E15-'5. Variables (datos)'!$E$29)/'5. Variables (datos)'!$E$30*100)&gt;100,100,(('5. Variables (datos)'!E15-'5. Variables (datos)'!$E$29)/'5. Variables (datos)'!$E$30*100))*AND(IF(+(('5. Variables (datos)'!E15-'5. Variables (datos)'!$E$29)/'5. Variables (datos)'!$E$30*100)&lt;0,0,(('5. Variables (datos)'!E15-'5. Variables (datos)'!$E$29)/'5. Variables (datos)'!$E$30*100)))</f>
        <v>100</v>
      </c>
      <c r="F15" s="86">
        <f>IF(+(('5. Variables (datos)'!F15-'5. Variables (datos)'!$F$29)/'5. Variables (datos)'!$F$30*100)&gt;100,100,(('5. Variables (datos)'!F15-'5. Variables (datos)'!$F$29)/'5. Variables (datos)'!$F$30*100))*AND(IF(+(('5. Variables (datos)'!F15-'5. Variables (datos)'!$F$29)/'5. Variables (datos)'!$F$30*100)&lt;0,0,(('5. Variables (datos)'!F15-'5. Variables (datos)'!$F$29)/'5. Variables (datos)'!$F$30*100)))</f>
        <v>20.584567496734014</v>
      </c>
      <c r="G15" s="87">
        <f>IF(+(('5. Variables (datos)'!G15-'5. Variables (datos)'!$G$29)/'5. Variables (datos)'!$G$30*100)&gt;100,100,(('5. Variables (datos)'!G15-'5. Variables (datos)'!$G$29)/'5. Variables (datos)'!$G$30*100))*AND(IF(+(('5. Variables (datos)'!G15-'5. Variables (datos)'!$G$29)/'5. Variables (datos)'!$G$30*100)&lt;0,0,(('5. Variables (datos)'!G15-'5. Variables (datos)'!$G$29)/'5. Variables (datos)'!$G$30*100)))</f>
        <v>87.434775571126906</v>
      </c>
      <c r="H15" s="86">
        <f>IF(+(('5. Variables (datos)'!H15-'5. Variables (datos)'!$H$29)/'5. Variables (datos)'!$H$30*100)&gt;100,100,(('5. Variables (datos)'!H15-'5. Variables (datos)'!$H$29)/'5. Variables (datos)'!$H$30*100))*AND(IF(+(('5. Variables (datos)'!H15-'5. Variables (datos)'!$H$29)/'5. Variables (datos)'!$H$30*100)&lt;0,0,(('5. Variables (datos)'!H15-'5. Variables (datos)'!$H$29)/'5. Variables (datos)'!$H$30*100)))</f>
        <v>17.556201801728189</v>
      </c>
      <c r="I15" s="86">
        <f>IF(+(('5. Variables (datos)'!I15-'5. Variables (datos)'!$I$29)/'5. Variables (datos)'!$I$30*100)&gt;100,100,(('5. Variables (datos)'!I15-'5. Variables (datos)'!$I$29)/'5. Variables (datos)'!$I$30*100))*AND(IF(+(('5. Variables (datos)'!I15-'5. Variables (datos)'!$I$29)/'5. Variables (datos)'!$I$30*100)&lt;0,0,(('5. Variables (datos)'!I15-'5. Variables (datos)'!$I$29)/'5. Variables (datos)'!$I$30*100)))</f>
        <v>42.424242424242422</v>
      </c>
      <c r="J15" s="25">
        <f>IF(+(('5. Variables (datos)'!J15-'5. Variables (datos)'!$J$29)/'5. Variables (datos)'!$J$30*100)&gt;100,100,(('5. Variables (datos)'!J15-'5. Variables (datos)'!$J$29)/'5. Variables (datos)'!$J$30*100))*AND(IF(+(('5. Variables (datos)'!J15-'5. Variables (datos)'!$J$29)/'5. Variables (datos)'!$J$30*100)&lt;0,0,(('5. Variables (datos)'!J15-'5. Variables (datos)'!$J$29)/'5. Variables (datos)'!$J$30*100)))</f>
        <v>81.581721202560573</v>
      </c>
      <c r="K15" s="25" t="e">
        <f>IF(+(('5. Variables (datos)'!K15-'5. Variables (datos)'!$K$29)/'5. Variables (datos)'!$K$30*100)&gt;100,100,(('5. Variables (datos)'!K15-'5. Variables (datos)'!$K$29)/'5. Variables (datos)'!$K$30*100))*AND(IF(+(('5. Variables (datos)'!K15-'5. Variables (datos)'!$K$29)/'5. Variables (datos)'!$K$30*100)&lt;0,0,(('5. Variables (datos)'!K15-'5. Variables (datos)'!$K$29)/'5. Variables (datos)'!$K$30*100)))</f>
        <v>#DIV/0!</v>
      </c>
      <c r="L15" s="25">
        <f>IF(+(('5. Variables (datos)'!L15-'5. Variables (datos)'!$L$29)/'5. Variables (datos)'!$L$30*100)&gt;100,100,(('5. Variables (datos)'!L15-'5. Variables (datos)'!$L$29)/'5. Variables (datos)'!$L$30*100))*AND(IF(+(('5. Variables (datos)'!L15-'5. Variables (datos)'!$L$29)/'5. Variables (datos)'!$L$30*100)&lt;0,0,(('5. Variables (datos)'!L15-'5. Variables (datos)'!$L$29)/'5. Variables (datos)'!$L$30*100)))</f>
        <v>100</v>
      </c>
      <c r="M15" s="25">
        <f>IF(+(('5. Variables (datos)'!M15-'5. Variables (datos)'!$M$29)/'5. Variables (datos)'!$M$30*100)&gt;100,100,(('5. Variables (datos)'!M15-'5. Variables (datos)'!$M$29)/'5. Variables (datos)'!$M$30*100))*AND(IF(+(('5. Variables (datos)'!M15-'5. Variables (datos)'!$M$29)/'5. Variables (datos)'!$M$30*100)&lt;0,0,(('5. Variables (datos)'!M15-'5. Variables (datos)'!$M$29)/'5. Variables (datos)'!$M$30*100)))</f>
        <v>24.206023953636759</v>
      </c>
      <c r="N15" s="25">
        <f>IF(+(('5. Variables (datos)'!N15-'5. Variables (datos)'!$N$29)/'5. Variables (datos)'!$N$30*100)&gt;100,100,(('5. Variables (datos)'!N15-'5. Variables (datos)'!$N$29)/'5. Variables (datos)'!$N$30*100))*AND(IF(+(('5. Variables (datos)'!N15-'5. Variables (datos)'!$N$29)/'5. Variables (datos)'!$N$30*100)&lt;0,0,(('5. Variables (datos)'!N15-'5. Variables (datos)'!$N$29)/'5. Variables (datos)'!$N$30*100)))</f>
        <v>57.72357723577236</v>
      </c>
      <c r="O15" s="25">
        <f>IF(+(('5. Variables (datos)'!O15-'5. Variables (datos)'!$O$29)/'5. Variables (datos)'!$O$30*100)&gt;100,100,(('5. Variables (datos)'!O15-'5. Variables (datos)'!$O$29)/'5. Variables (datos)'!$O$30*100))*AND(IF(+(('5. Variables (datos)'!O15-'5. Variables (datos)'!$O$29)/'5. Variables (datos)'!$O$30*100)&lt;0,0,(('5. Variables (datos)'!O15-'5. Variables (datos)'!$O$29)/'5. Variables (datos)'!$O$30*100)))</f>
        <v>47.513812154696126</v>
      </c>
      <c r="P15" s="25">
        <f>IF(+(('5. Variables (datos)'!P15-'5. Variables (datos)'!$P$29)/'5. Variables (datos)'!$P$30*100)&gt;100,100,(('5. Variables (datos)'!P15-'5. Variables (datos)'!$P$29)/'5. Variables (datos)'!$P$30*100))*AND(IF(+(('5. Variables (datos)'!P15-'5. Variables (datos)'!$P$29)/'5. Variables (datos)'!$P$30*100)&lt;0,0,(('5. Variables (datos)'!P15-'5. Variables (datos)'!$P$29)/'5. Variables (datos)'!$P$30*100)))</f>
        <v>73.863636363636374</v>
      </c>
      <c r="Q15" s="25">
        <f>IF(+(('5. Variables (datos)'!Q15-'5. Variables (datos)'!$Q$29)/'5. Variables (datos)'!$Q$30*100)&gt;100,100,(('5. Variables (datos)'!Q15-'5. Variables (datos)'!$Q$29)/'5. Variables (datos)'!$Q$30*100))*AND(IF(+(('5. Variables (datos)'!Q15-'5. Variables (datos)'!$Q$29)/'5. Variables (datos)'!$Q$30*100)&lt;0,0,(('5. Variables (datos)'!Q15-'5. Variables (datos)'!$Q$29)/'5. Variables (datos)'!$Q$30*100)))</f>
        <v>4.8857642177417047</v>
      </c>
      <c r="R15" s="25">
        <f>IF(+(('5. Variables (datos)'!R15-'5. Variables (datos)'!$R$29)/'5. Variables (datos)'!$R$30*100)&gt;100,100,(('5. Variables (datos)'!R15-'5. Variables (datos)'!$R$29)/'5. Variables (datos)'!$R$30*100))*AND(IF(+(('5. Variables (datos)'!R15-'5. Variables (datos)'!$R$29)/'5. Variables (datos)'!$R$30*100)&lt;0,0,(('5. Variables (datos)'!R15-'5. Variables (datos)'!$R$29)/'5. Variables (datos)'!$R$30*100)))</f>
        <v>50.849419695289932</v>
      </c>
      <c r="S15" s="25">
        <f>IF(+(('5. Variables (datos)'!S15-'5. Variables (datos)'!$S$29)/'5. Variables (datos)'!$S$30*100)&gt;100,100,(('5. Variables (datos)'!S15-'5. Variables (datos)'!$S$29)/'5. Variables (datos)'!$S$30*100))*AND(IF(+(('5. Variables (datos)'!S15-'5. Variables (datos)'!$S$29)/'5. Variables (datos)'!$S$30*100)&lt;0,0,(('5. Variables (datos)'!S15-'5. Variables (datos)'!$S$29)/'5. Variables (datos)'!$S$30*100)))</f>
        <v>47.898725151310892</v>
      </c>
      <c r="T15" s="25">
        <f>IF(+(('5. Variables (datos)'!T15-'5. Variables (datos)'!$T$29)/'5. Variables (datos)'!$T$30*100)&gt;100,100,(('5. Variables (datos)'!T15-'5. Variables (datos)'!$T$29)/'5. Variables (datos)'!$T$30*100))*AND(IF(+(('5. Variables (datos)'!T15-'5. Variables (datos)'!$T$29)/'5. Variables (datos)'!$T$30*100)&lt;0,0,(('5. Variables (datos)'!T15-'5. Variables (datos)'!$T$29)/'5. Variables (datos)'!$T$30*100)))</f>
        <v>100</v>
      </c>
      <c r="U15" s="25">
        <f>IF(+(('5. Variables (datos)'!U15-'5. Variables (datos)'!$U$29)/'5. Variables (datos)'!$U$30*100)&gt;100,100,(('5. Variables (datos)'!U15-'5. Variables (datos)'!$U$29)/'5. Variables (datos)'!$U$30*100))*AND(IF(+(('5. Variables (datos)'!U15-'5. Variables (datos)'!$U$29)/'5. Variables (datos)'!$U$30*100)&lt;0,0,(('5. Variables (datos)'!U15-'5. Variables (datos)'!$U$29)/'5. Variables (datos)'!$U$30*100)))</f>
        <v>70</v>
      </c>
      <c r="V15" s="25" t="e">
        <f>IF(+(('5. Variables (datos)'!V15-'5. Variables (datos)'!$V$29)/'5. Variables (datos)'!$V$30*100)&gt;100,100,(('5. Variables (datos)'!V15-'5. Variables (datos)'!$V$29)/'5. Variables (datos)'!$V$30*100))*AND(IF(+(('5. Variables (datos)'!V15-'5. Variables (datos)'!$V$29)/'5. Variables (datos)'!$V$30*100)&lt;0,0,(('5. Variables (datos)'!V15-'5. Variables (datos)'!$V$29)/'5. Variables (datos)'!$V$30*100)))</f>
        <v>#DIV/0!</v>
      </c>
      <c r="W15" s="25" t="e">
        <f>IF(+(('5. Variables (datos)'!W15-'5. Variables (datos)'!$W$29)/'5. Variables (datos)'!$W$30*100)&gt;100,100,(('5. Variables (datos)'!W15-'5. Variables (datos)'!$W$29)/'5. Variables (datos)'!$W$30*100))*AND(IF(+(('5. Variables (datos)'!W15-'5. Variables (datos)'!$W$29)/'5. Variables (datos)'!$W$30*100)&lt;0,0,(('5. Variables (datos)'!W15-'5. Variables (datos)'!$W$29)/'5. Variables (datos)'!$W$30*100)))</f>
        <v>#DIV/0!</v>
      </c>
      <c r="X15" s="25">
        <f>IF(+(('5. Variables (datos)'!X15-'5. Variables (datos)'!$X$29)/'5. Variables (datos)'!$X$30*100)&gt;100,100,(('5. Variables (datos)'!X15-'5. Variables (datos)'!$X$29)/'5. Variables (datos)'!$X$30*100))*AND(IF(+(('5. Variables (datos)'!X15-'5. Variables (datos)'!$X$29)/'5. Variables (datos)'!$X$30*100)&lt;0,0,(('5. Variables (datos)'!X15-'5. Variables (datos)'!$X$29)/'5. Variables (datos)'!$X$30*100)))</f>
        <v>100</v>
      </c>
      <c r="Y15" s="25">
        <f>IF(+(('5. Variables (datos)'!Y15-'5. Variables (datos)'!$Y$29)/'5. Variables (datos)'!$Y$30*100)&gt;100,100,(('5. Variables (datos)'!Y15-'5. Variables (datos)'!$Y$29)/'5. Variables (datos)'!$Y$30*100))*AND(IF(+(('5. Variables (datos)'!Y15-'5. Variables (datos)'!$Y$29)/'5. Variables (datos)'!$Y$30*100)&lt;0,0,(('5. Variables (datos)'!Y15-'5. Variables (datos)'!$Y$29)/'5. Variables (datos)'!$Y$30*100)))</f>
        <v>100</v>
      </c>
      <c r="Z15" s="25">
        <f>IF(+(('5. Variables (datos)'!Z15-'5. Variables (datos)'!$Z$29)/'5. Variables (datos)'!$Z$30*100)&gt;100,100,(('5. Variables (datos)'!Z15-'5. Variables (datos)'!$Z$29)/'5. Variables (datos)'!$Z$30*100))*AND(IF(+(('5. Variables (datos)'!Z15-'5. Variables (datos)'!$Z$29)/'5. Variables (datos)'!$Z$30*100)&lt;0,0,(('5. Variables (datos)'!Z15-'5. Variables (datos)'!$Z$29)/'5. Variables (datos)'!$Z$30*100)))</f>
        <v>66.033671728405579</v>
      </c>
      <c r="AA15" s="25" t="e">
        <f>IF(+(('5. Variables (datos)'!AA15-'5. Variables (datos)'!$AA$29)/'5. Variables (datos)'!$AA$30*100)&gt;100,100,(('5. Variables (datos)'!AA15-'5. Variables (datos)'!$AA$29)/'5. Variables (datos)'!$AA$30*100))*AND(IF(+(('5. Variables (datos)'!AA15-'5. Variables (datos)'!$AA$29)/'5. Variables (datos)'!$AA$30*100)&lt;0,0,(('5. Variables (datos)'!AA15-'5. Variables (datos)'!$AA$29)/'5. Variables (datos)'!$AA$30*100)))</f>
        <v>#DIV/0!</v>
      </c>
    </row>
    <row r="16" spans="1:165" s="8" customFormat="1">
      <c r="A16" s="70" t="str">
        <f>+'2. Resumen '!A16</f>
        <v>Canadá</v>
      </c>
      <c r="B16" s="86">
        <f>IF(+(('5. Variables (datos)'!B16-'5. Variables (datos)'!$B$29)/'5. Variables (datos)'!$B$30*100)&gt;100,100,(('5. Variables (datos)'!B16-'5. Variables (datos)'!$B$29)/'5. Variables (datos)'!$B$30*100))*AND(IF(+(('5. Variables (datos)'!B16-'5. Variables (datos)'!$B$29)/'5. Variables (datos)'!$B$30*100)&lt;0,0,(('5. Variables (datos)'!B16-'5. Variables (datos)'!$B$29)/'5. Variables (datos)'!$B$30*100)))</f>
        <v>29.082993961522252</v>
      </c>
      <c r="C16" s="86">
        <f>IF(+(('5. Variables (datos)'!C16-'5. Variables (datos)'!$C$29)/'5. Variables (datos)'!$C$30*100)&gt;100,100,(('5. Variables (datos)'!C16-'5. Variables (datos)'!$C$29)/'5. Variables (datos)'!$C$30*100))*AND(IF(+(('5. Variables (datos)'!C16-'5. Variables (datos)'!$C$29)/'5. Variables (datos)'!$C$30*100)&lt;0,0,(('5. Variables (datos)'!C16-'5. Variables (datos)'!$C$29)/'5. Variables (datos)'!$C$30*100)))</f>
        <v>79.055793991416309</v>
      </c>
      <c r="D16" s="86">
        <f>IF(+(('5. Variables (datos)'!D16-'5. Variables (datos)'!$D$29)/'5. Variables (datos)'!$D$30*100)&gt;100,100,(('5. Variables (datos)'!D16-'5. Variables (datos)'!$D$29)/'5. Variables (datos)'!$D$30*100))*AND(IF(+(('5. Variables (datos)'!D16-'5. Variables (datos)'!$D$29)/'5. Variables (datos)'!$D$30*100)&lt;0,0,(('5. Variables (datos)'!D16-'5. Variables (datos)'!$D$29)/'5. Variables (datos)'!$D$30*100)))</f>
        <v>27.441860465116282</v>
      </c>
      <c r="E16" s="86">
        <f>IF(+(('5. Variables (datos)'!E16-'5. Variables (datos)'!$E$29)/'5. Variables (datos)'!$E$30*100)&gt;100,100,(('5. Variables (datos)'!E16-'5. Variables (datos)'!$E$29)/'5. Variables (datos)'!$E$30*100))*AND(IF(+(('5. Variables (datos)'!E16-'5. Variables (datos)'!$E$29)/'5. Variables (datos)'!$E$30*100)&lt;0,0,(('5. Variables (datos)'!E16-'5. Variables (datos)'!$E$29)/'5. Variables (datos)'!$E$30*100)))</f>
        <v>7.4944957033261552</v>
      </c>
      <c r="F16" s="86">
        <f>IF(+(('5. Variables (datos)'!F16-'5. Variables (datos)'!$F$29)/'5. Variables (datos)'!$F$30*100)&gt;100,100,(('5. Variables (datos)'!F16-'5. Variables (datos)'!$F$29)/'5. Variables (datos)'!$F$30*100))*AND(IF(+(('5. Variables (datos)'!F16-'5. Variables (datos)'!$F$29)/'5. Variables (datos)'!$F$30*100)&lt;0,0,(('5. Variables (datos)'!F16-'5. Variables (datos)'!$F$29)/'5. Variables (datos)'!$F$30*100)))</f>
        <v>15.110898914446391</v>
      </c>
      <c r="G16" s="87">
        <f>IF(+(('5. Variables (datos)'!G16-'5. Variables (datos)'!$G$29)/'5. Variables (datos)'!$G$30*100)&gt;100,100,(('5. Variables (datos)'!G16-'5. Variables (datos)'!$G$29)/'5. Variables (datos)'!$G$30*100))*AND(IF(+(('5. Variables (datos)'!G16-'5. Variables (datos)'!$G$29)/'5. Variables (datos)'!$G$30*100)&lt;0,0,(('5. Variables (datos)'!G16-'5. Variables (datos)'!$G$29)/'5. Variables (datos)'!$G$30*100)))</f>
        <v>39.653981547494745</v>
      </c>
      <c r="H16" s="86">
        <f>IF(+(('5. Variables (datos)'!H16-'5. Variables (datos)'!$H$29)/'5. Variables (datos)'!$H$30*100)&gt;100,100,(('5. Variables (datos)'!H16-'5. Variables (datos)'!$H$29)/'5. Variables (datos)'!$H$30*100))*AND(IF(+(('5. Variables (datos)'!H16-'5. Variables (datos)'!$H$29)/'5. Variables (datos)'!$H$30*100)&lt;0,0,(('5. Variables (datos)'!H16-'5. Variables (datos)'!$H$29)/'5. Variables (datos)'!$H$30*100)))</f>
        <v>31.199915355215463</v>
      </c>
      <c r="I16" s="86">
        <f>IF(+(('5. Variables (datos)'!I16-'5. Variables (datos)'!$I$29)/'5. Variables (datos)'!$I$30*100)&gt;100,100,(('5. Variables (datos)'!I16-'5. Variables (datos)'!$I$29)/'5. Variables (datos)'!$I$30*100))*AND(IF(+(('5. Variables (datos)'!I16-'5. Variables (datos)'!$I$29)/'5. Variables (datos)'!$I$30*100)&lt;0,0,(('5. Variables (datos)'!I16-'5. Variables (datos)'!$I$29)/'5. Variables (datos)'!$I$30*100)))</f>
        <v>48.484848484848484</v>
      </c>
      <c r="J16" s="25">
        <f>IF(+(('5. Variables (datos)'!J16-'5. Variables (datos)'!$J$29)/'5. Variables (datos)'!$J$30*100)&gt;100,100,(('5. Variables (datos)'!J16-'5. Variables (datos)'!$J$29)/'5. Variables (datos)'!$J$30*100))*AND(IF(+(('5. Variables (datos)'!J16-'5. Variables (datos)'!$J$29)/'5. Variables (datos)'!$J$30*100)&lt;0,0,(('5. Variables (datos)'!J16-'5. Variables (datos)'!$J$29)/'5. Variables (datos)'!$J$30*100)))</f>
        <v>97.615740350958262</v>
      </c>
      <c r="K16" s="25" t="e">
        <f>IF(+(('5. Variables (datos)'!K16-'5. Variables (datos)'!$K$29)/'5. Variables (datos)'!$K$30*100)&gt;100,100,(('5. Variables (datos)'!K16-'5. Variables (datos)'!$K$29)/'5. Variables (datos)'!$K$30*100))*AND(IF(+(('5. Variables (datos)'!K16-'5. Variables (datos)'!$K$29)/'5. Variables (datos)'!$K$30*100)&lt;0,0,(('5. Variables (datos)'!K16-'5. Variables (datos)'!$K$29)/'5. Variables (datos)'!$K$30*100)))</f>
        <v>#DIV/0!</v>
      </c>
      <c r="L16" s="25">
        <f>IF(+(('5. Variables (datos)'!L16-'5. Variables (datos)'!$L$29)/'5. Variables (datos)'!$L$30*100)&gt;100,100,(('5. Variables (datos)'!L16-'5. Variables (datos)'!$L$29)/'5. Variables (datos)'!$L$30*100))*AND(IF(+(('5. Variables (datos)'!L16-'5. Variables (datos)'!$L$29)/'5. Variables (datos)'!$L$30*100)&lt;0,0,(('5. Variables (datos)'!L16-'5. Variables (datos)'!$L$29)/'5. Variables (datos)'!$L$30*100)))</f>
        <v>11.394999097307247</v>
      </c>
      <c r="M16" s="25">
        <f>IF(+(('5. Variables (datos)'!M16-'5. Variables (datos)'!$M$29)/'5. Variables (datos)'!$M$30*100)&gt;100,100,(('5. Variables (datos)'!M16-'5. Variables (datos)'!$M$29)/'5. Variables (datos)'!$M$30*100))*AND(IF(+(('5. Variables (datos)'!M16-'5. Variables (datos)'!$M$29)/'5. Variables (datos)'!$M$30*100)&lt;0,0,(('5. Variables (datos)'!M16-'5. Variables (datos)'!$M$29)/'5. Variables (datos)'!$M$30*100)))</f>
        <v>24.741082092790656</v>
      </c>
      <c r="N16" s="25">
        <f>IF(+(('5. Variables (datos)'!N16-'5. Variables (datos)'!$N$29)/'5. Variables (datos)'!$N$30*100)&gt;100,100,(('5. Variables (datos)'!N16-'5. Variables (datos)'!$N$29)/'5. Variables (datos)'!$N$30*100))*AND(IF(+(('5. Variables (datos)'!N16-'5. Variables (datos)'!$N$29)/'5. Variables (datos)'!$N$30*100)&lt;0,0,(('5. Variables (datos)'!N16-'5. Variables (datos)'!$N$29)/'5. Variables (datos)'!$N$30*100)))</f>
        <v>58.536585365853654</v>
      </c>
      <c r="O16" s="25">
        <f>IF(+(('5. Variables (datos)'!O16-'5. Variables (datos)'!$O$29)/'5. Variables (datos)'!$O$30*100)&gt;100,100,(('5. Variables (datos)'!O16-'5. Variables (datos)'!$O$29)/'5. Variables (datos)'!$O$30*100))*AND(IF(+(('5. Variables (datos)'!O16-'5. Variables (datos)'!$O$29)/'5. Variables (datos)'!$O$30*100)&lt;0,0,(('5. Variables (datos)'!O16-'5. Variables (datos)'!$O$29)/'5. Variables (datos)'!$O$30*100)))</f>
        <v>56.906077348066297</v>
      </c>
      <c r="P16" s="25">
        <f>IF(+(('5. Variables (datos)'!P16-'5. Variables (datos)'!$P$29)/'5. Variables (datos)'!$P$30*100)&gt;100,100,(('5. Variables (datos)'!P16-'5. Variables (datos)'!$P$29)/'5. Variables (datos)'!$P$30*100))*AND(IF(+(('5. Variables (datos)'!P16-'5. Variables (datos)'!$P$29)/'5. Variables (datos)'!$P$30*100)&lt;0,0,(('5. Variables (datos)'!P16-'5. Variables (datos)'!$P$29)/'5. Variables (datos)'!$P$30*100)))</f>
        <v>84.090909090909108</v>
      </c>
      <c r="Q16" s="25">
        <f>IF(+(('5. Variables (datos)'!Q16-'5. Variables (datos)'!$Q$29)/'5. Variables (datos)'!$Q$30*100)&gt;100,100,(('5. Variables (datos)'!Q16-'5. Variables (datos)'!$Q$29)/'5. Variables (datos)'!$Q$30*100))*AND(IF(+(('5. Variables (datos)'!Q16-'5. Variables (datos)'!$Q$29)/'5. Variables (datos)'!$Q$30*100)&lt;0,0,(('5. Variables (datos)'!Q16-'5. Variables (datos)'!$Q$29)/'5. Variables (datos)'!$Q$30*100)))</f>
        <v>98.419824475568646</v>
      </c>
      <c r="R16" s="25">
        <f>IF(+(('5. Variables (datos)'!R16-'5. Variables (datos)'!$R$29)/'5. Variables (datos)'!$R$30*100)&gt;100,100,(('5. Variables (datos)'!R16-'5. Variables (datos)'!$R$29)/'5. Variables (datos)'!$R$30*100))*AND(IF(+(('5. Variables (datos)'!R16-'5. Variables (datos)'!$R$29)/'5. Variables (datos)'!$R$30*100)&lt;0,0,(('5. Variables (datos)'!R16-'5. Variables (datos)'!$R$29)/'5. Variables (datos)'!$R$30*100)))</f>
        <v>59.033484331645759</v>
      </c>
      <c r="S16" s="25">
        <f>IF(+(('5. Variables (datos)'!S16-'5. Variables (datos)'!$S$29)/'5. Variables (datos)'!$S$30*100)&gt;100,100,(('5. Variables (datos)'!S16-'5. Variables (datos)'!$S$29)/'5. Variables (datos)'!$S$30*100))*AND(IF(+(('5. Variables (datos)'!S16-'5. Variables (datos)'!$S$29)/'5. Variables (datos)'!$S$30*100)&lt;0,0,(('5. Variables (datos)'!S16-'5. Variables (datos)'!$S$29)/'5. Variables (datos)'!$S$30*100)))</f>
        <v>59.856244590389473</v>
      </c>
      <c r="T16" s="25">
        <f>IF(+(('5. Variables (datos)'!T16-'5. Variables (datos)'!$T$29)/'5. Variables (datos)'!$T$30*100)&gt;100,100,(('5. Variables (datos)'!T16-'5. Variables (datos)'!$T$29)/'5. Variables (datos)'!$T$30*100))*AND(IF(+(('5. Variables (datos)'!T16-'5. Variables (datos)'!$T$29)/'5. Variables (datos)'!$T$30*100)&lt;0,0,(('5. Variables (datos)'!T16-'5. Variables (datos)'!$T$29)/'5. Variables (datos)'!$T$30*100)))</f>
        <v>16.666666666666664</v>
      </c>
      <c r="U16" s="25">
        <f>IF(+(('5. Variables (datos)'!U16-'5. Variables (datos)'!$U$29)/'5. Variables (datos)'!$U$30*100)&gt;100,100,(('5. Variables (datos)'!U16-'5. Variables (datos)'!$U$29)/'5. Variables (datos)'!$U$30*100))*AND(IF(+(('5. Variables (datos)'!U16-'5. Variables (datos)'!$U$29)/'5. Variables (datos)'!$U$30*100)&lt;0,0,(('5. Variables (datos)'!U16-'5. Variables (datos)'!$U$29)/'5. Variables (datos)'!$U$30*100)))</f>
        <v>40</v>
      </c>
      <c r="V16" s="25" t="e">
        <f>IF(+(('5. Variables (datos)'!V16-'5. Variables (datos)'!$V$29)/'5. Variables (datos)'!$V$30*100)&gt;100,100,(('5. Variables (datos)'!V16-'5. Variables (datos)'!$V$29)/'5. Variables (datos)'!$V$30*100))*AND(IF(+(('5. Variables (datos)'!V16-'5. Variables (datos)'!$V$29)/'5. Variables (datos)'!$V$30*100)&lt;0,0,(('5. Variables (datos)'!V16-'5. Variables (datos)'!$V$29)/'5. Variables (datos)'!$V$30*100)))</f>
        <v>#DIV/0!</v>
      </c>
      <c r="W16" s="25" t="e">
        <f>IF(+(('5. Variables (datos)'!W16-'5. Variables (datos)'!$W$29)/'5. Variables (datos)'!$W$30*100)&gt;100,100,(('5. Variables (datos)'!W16-'5. Variables (datos)'!$W$29)/'5. Variables (datos)'!$W$30*100))*AND(IF(+(('5. Variables (datos)'!W16-'5. Variables (datos)'!$W$29)/'5. Variables (datos)'!$W$30*100)&lt;0,0,(('5. Variables (datos)'!W16-'5. Variables (datos)'!$W$29)/'5. Variables (datos)'!$W$30*100)))</f>
        <v>#DIV/0!</v>
      </c>
      <c r="X16" s="25">
        <f>IF(+(('5. Variables (datos)'!X16-'5. Variables (datos)'!$X$29)/'5. Variables (datos)'!$X$30*100)&gt;100,100,(('5. Variables (datos)'!X16-'5. Variables (datos)'!$X$29)/'5. Variables (datos)'!$X$30*100))*AND(IF(+(('5. Variables (datos)'!X16-'5. Variables (datos)'!$X$29)/'5. Variables (datos)'!$X$30*100)&lt;0,0,(('5. Variables (datos)'!X16-'5. Variables (datos)'!$X$29)/'5. Variables (datos)'!$X$30*100)))</f>
        <v>11.509687743138571</v>
      </c>
      <c r="Y16" s="25">
        <f>IF(+(('5. Variables (datos)'!Y16-'5. Variables (datos)'!$Y$29)/'5. Variables (datos)'!$Y$30*100)&gt;100,100,(('5. Variables (datos)'!Y16-'5. Variables (datos)'!$Y$29)/'5. Variables (datos)'!$Y$30*100))*AND(IF(+(('5. Variables (datos)'!Y16-'5. Variables (datos)'!$Y$29)/'5. Variables (datos)'!$Y$30*100)&lt;0,0,(('5. Variables (datos)'!Y16-'5. Variables (datos)'!$Y$29)/'5. Variables (datos)'!$Y$30*100)))</f>
        <v>5.9290565313035071</v>
      </c>
      <c r="Z16" s="25">
        <f>IF(+(('5. Variables (datos)'!Z16-'5. Variables (datos)'!$Z$29)/'5. Variables (datos)'!$Z$30*100)&gt;100,100,(('5. Variables (datos)'!Z16-'5. Variables (datos)'!$Z$29)/'5. Variables (datos)'!$Z$30*100))*AND(IF(+(('5. Variables (datos)'!Z16-'5. Variables (datos)'!$Z$29)/'5. Variables (datos)'!$Z$30*100)&lt;0,0,(('5. Variables (datos)'!Z16-'5. Variables (datos)'!$Z$29)/'5. Variables (datos)'!$Z$30*100)))</f>
        <v>0</v>
      </c>
      <c r="AA16" s="25" t="e">
        <f>IF(+(('5. Variables (datos)'!AA16-'5. Variables (datos)'!$AA$29)/'5. Variables (datos)'!$AA$30*100)&gt;100,100,(('5. Variables (datos)'!AA16-'5. Variables (datos)'!$AA$29)/'5. Variables (datos)'!$AA$30*100))*AND(IF(+(('5. Variables (datos)'!AA16-'5. Variables (datos)'!$AA$29)/'5. Variables (datos)'!$AA$30*100)&lt;0,0,(('5. Variables (datos)'!AA16-'5. Variables (datos)'!$AA$29)/'5. Variables (datos)'!$AA$30*100)))</f>
        <v>#DIV/0!</v>
      </c>
    </row>
    <row r="17" spans="1:27" s="8" customFormat="1">
      <c r="A17" s="70" t="str">
        <f>+'2. Resumen '!A17</f>
        <v>Mexico</v>
      </c>
      <c r="B17" s="86">
        <f>IF(+(('5. Variables (datos)'!B17-'5. Variables (datos)'!$B$29)/'5. Variables (datos)'!$B$30*100)&gt;100,100,(('5. Variables (datos)'!B17-'5. Variables (datos)'!$B$29)/'5. Variables (datos)'!$B$30*100))*AND(IF(+(('5. Variables (datos)'!B17-'5. Variables (datos)'!$B$29)/'5. Variables (datos)'!$B$30*100)&lt;0,0,(('5. Variables (datos)'!B17-'5. Variables (datos)'!$B$29)/'5. Variables (datos)'!$B$30*100)))</f>
        <v>42.938725834386553</v>
      </c>
      <c r="C17" s="86">
        <f>IF(+(('5. Variables (datos)'!C17-'5. Variables (datos)'!$C$29)/'5. Variables (datos)'!$C$30*100)&gt;100,100,(('5. Variables (datos)'!C17-'5. Variables (datos)'!$C$29)/'5. Variables (datos)'!$C$30*100))*AND(IF(+(('5. Variables (datos)'!C17-'5. Variables (datos)'!$C$29)/'5. Variables (datos)'!$C$30*100)&lt;0,0,(('5. Variables (datos)'!C17-'5. Variables (datos)'!$C$29)/'5. Variables (datos)'!$C$30*100)))</f>
        <v>10.976394849785407</v>
      </c>
      <c r="D17" s="86">
        <f>IF(+(('5. Variables (datos)'!D17-'5. Variables (datos)'!$D$29)/'5. Variables (datos)'!$D$30*100)&gt;100,100,(('5. Variables (datos)'!D17-'5. Variables (datos)'!$D$29)/'5. Variables (datos)'!$D$30*100))*AND(IF(+(('5. Variables (datos)'!D17-'5. Variables (datos)'!$D$29)/'5. Variables (datos)'!$D$30*100)&lt;0,0,(('5. Variables (datos)'!D17-'5. Variables (datos)'!$D$29)/'5. Variables (datos)'!$D$30*100)))</f>
        <v>16.279069767441857</v>
      </c>
      <c r="E17" s="86">
        <f>IF(+(('5. Variables (datos)'!E17-'5. Variables (datos)'!$E$29)/'5. Variables (datos)'!$E$30*100)&gt;100,100,(('5. Variables (datos)'!E17-'5. Variables (datos)'!$E$29)/'5. Variables (datos)'!$E$30*100))*AND(IF(+(('5. Variables (datos)'!E17-'5. Variables (datos)'!$E$29)/'5. Variables (datos)'!$E$30*100)&lt;0,0,(('5. Variables (datos)'!E17-'5. Variables (datos)'!$E$29)/'5. Variables (datos)'!$E$30*100)))</f>
        <v>5.5470458985745417</v>
      </c>
      <c r="F17" s="86">
        <f>IF(+(('5. Variables (datos)'!F17-'5. Variables (datos)'!$F$29)/'5. Variables (datos)'!$F$30*100)&gt;100,100,(('5. Variables (datos)'!F17-'5. Variables (datos)'!$F$29)/'5. Variables (datos)'!$F$30*100))*AND(IF(+(('5. Variables (datos)'!F17-'5. Variables (datos)'!$F$29)/'5. Variables (datos)'!$F$30*100)&lt;0,0,(('5. Variables (datos)'!F17-'5. Variables (datos)'!$F$29)/'5. Variables (datos)'!$F$30*100)))</f>
        <v>40.773053687426852</v>
      </c>
      <c r="G17" s="87">
        <f>IF(+(('5. Variables (datos)'!G17-'5. Variables (datos)'!$G$29)/'5. Variables (datos)'!$G$30*100)&gt;100,100,(('5. Variables (datos)'!G17-'5. Variables (datos)'!$G$29)/'5. Variables (datos)'!$G$30*100))*AND(IF(+(('5. Variables (datos)'!G17-'5. Variables (datos)'!$G$29)/'5. Variables (datos)'!$G$30*100)&lt;0,0,(('5. Variables (datos)'!G17-'5. Variables (datos)'!$G$29)/'5. Variables (datos)'!$G$30*100)))</f>
        <v>18.483518900411578</v>
      </c>
      <c r="H17" s="86">
        <f>IF(+(('5. Variables (datos)'!H17-'5. Variables (datos)'!$H$29)/'5. Variables (datos)'!$H$30*100)&gt;100,100,(('5. Variables (datos)'!H17-'5. Variables (datos)'!$H$29)/'5. Variables (datos)'!$H$30*100))*AND(IF(+(('5. Variables (datos)'!H17-'5. Variables (datos)'!$H$29)/'5. Variables (datos)'!$H$30*100)&lt;0,0,(('5. Variables (datos)'!H17-'5. Variables (datos)'!$H$29)/'5. Variables (datos)'!$H$30*100)))</f>
        <v>16.837873513922222</v>
      </c>
      <c r="I17" s="86">
        <f>IF(+(('5. Variables (datos)'!I17-'5. Variables (datos)'!$I$29)/'5. Variables (datos)'!$I$30*100)&gt;100,100,(('5. Variables (datos)'!I17-'5. Variables (datos)'!$I$29)/'5. Variables (datos)'!$I$30*100))*AND(IF(+(('5. Variables (datos)'!I17-'5. Variables (datos)'!$I$29)/'5. Variables (datos)'!$I$30*100)&lt;0,0,(('5. Variables (datos)'!I17-'5. Variables (datos)'!$I$29)/'5. Variables (datos)'!$I$30*100)))</f>
        <v>27.27272727272727</v>
      </c>
      <c r="J17" s="25">
        <f>IF(+(('5. Variables (datos)'!J17-'5. Variables (datos)'!$J$29)/'5. Variables (datos)'!$J$30*100)&gt;100,100,(('5. Variables (datos)'!J17-'5. Variables (datos)'!$J$29)/'5. Variables (datos)'!$J$30*100))*AND(IF(+(('5. Variables (datos)'!J17-'5. Variables (datos)'!$J$29)/'5. Variables (datos)'!$J$30*100)&lt;0,0,(('5. Variables (datos)'!J17-'5. Variables (datos)'!$J$29)/'5. Variables (datos)'!$J$30*100)))</f>
        <v>67.51959889597336</v>
      </c>
      <c r="K17" s="25" t="e">
        <f>IF(+(('5. Variables (datos)'!K17-'5. Variables (datos)'!$K$29)/'5. Variables (datos)'!$K$30*100)&gt;100,100,(('5. Variables (datos)'!K17-'5. Variables (datos)'!$K$29)/'5. Variables (datos)'!$K$30*100))*AND(IF(+(('5. Variables (datos)'!K17-'5. Variables (datos)'!$K$29)/'5. Variables (datos)'!$K$30*100)&lt;0,0,(('5. Variables (datos)'!K17-'5. Variables (datos)'!$K$29)/'5. Variables (datos)'!$K$30*100)))</f>
        <v>#DIV/0!</v>
      </c>
      <c r="L17" s="25">
        <f>IF(+(('5. Variables (datos)'!L17-'5. Variables (datos)'!$L$29)/'5. Variables (datos)'!$L$30*100)&gt;100,100,(('5. Variables (datos)'!L17-'5. Variables (datos)'!$L$29)/'5. Variables (datos)'!$L$30*100))*AND(IF(+(('5. Variables (datos)'!L17-'5. Variables (datos)'!$L$29)/'5. Variables (datos)'!$L$30*100)&lt;0,0,(('5. Variables (datos)'!L17-'5. Variables (datos)'!$L$29)/'5. Variables (datos)'!$L$30*100)))</f>
        <v>7.3479948018236971</v>
      </c>
      <c r="M17" s="25">
        <f>IF(+(('5. Variables (datos)'!M17-'5. Variables (datos)'!$M$29)/'5. Variables (datos)'!$M$30*100)&gt;100,100,(('5. Variables (datos)'!M17-'5. Variables (datos)'!$M$29)/'5. Variables (datos)'!$M$30*100))*AND(IF(+(('5. Variables (datos)'!M17-'5. Variables (datos)'!$M$29)/'5. Variables (datos)'!$M$30*100)&lt;0,0,(('5. Variables (datos)'!M17-'5. Variables (datos)'!$M$29)/'5. Variables (datos)'!$M$30*100)))</f>
        <v>51.872229669563637</v>
      </c>
      <c r="N17" s="25">
        <f>IF(+(('5. Variables (datos)'!N17-'5. Variables (datos)'!$N$29)/'5. Variables (datos)'!$N$30*100)&gt;100,100,(('5. Variables (datos)'!N17-'5. Variables (datos)'!$N$29)/'5. Variables (datos)'!$N$30*100))*AND(IF(+(('5. Variables (datos)'!N17-'5. Variables (datos)'!$N$29)/'5. Variables (datos)'!$N$30*100)&lt;0,0,(('5. Variables (datos)'!N17-'5. Variables (datos)'!$N$29)/'5. Variables (datos)'!$N$30*100)))</f>
        <v>36.991869918699187</v>
      </c>
      <c r="O17" s="25">
        <f>IF(+(('5. Variables (datos)'!O17-'5. Variables (datos)'!$O$29)/'5. Variables (datos)'!$O$30*100)&gt;100,100,(('5. Variables (datos)'!O17-'5. Variables (datos)'!$O$29)/'5. Variables (datos)'!$O$30*100))*AND(IF(+(('5. Variables (datos)'!O17-'5. Variables (datos)'!$O$29)/'5. Variables (datos)'!$O$30*100)&lt;0,0,(('5. Variables (datos)'!O17-'5. Variables (datos)'!$O$29)/'5. Variables (datos)'!$O$30*100)))</f>
        <v>41.988950276243095</v>
      </c>
      <c r="P17" s="25">
        <f>IF(+(('5. Variables (datos)'!P17-'5. Variables (datos)'!$P$29)/'5. Variables (datos)'!$P$30*100)&gt;100,100,(('5. Variables (datos)'!P17-'5. Variables (datos)'!$P$29)/'5. Variables (datos)'!$P$30*100))*AND(IF(+(('5. Variables (datos)'!P17-'5. Variables (datos)'!$P$29)/'5. Variables (datos)'!$P$30*100)&lt;0,0,(('5. Variables (datos)'!P17-'5. Variables (datos)'!$P$29)/'5. Variables (datos)'!$P$30*100)))</f>
        <v>89.772727272727295</v>
      </c>
      <c r="Q17" s="25">
        <f>IF(+(('5. Variables (datos)'!Q17-'5. Variables (datos)'!$Q$29)/'5. Variables (datos)'!$Q$30*100)&gt;100,100,(('5. Variables (datos)'!Q17-'5. Variables (datos)'!$Q$29)/'5. Variables (datos)'!$Q$30*100))*AND(IF(+(('5. Variables (datos)'!Q17-'5. Variables (datos)'!$Q$29)/'5. Variables (datos)'!$Q$30*100)&lt;0,0,(('5. Variables (datos)'!Q17-'5. Variables (datos)'!$Q$29)/'5. Variables (datos)'!$Q$30*100)))</f>
        <v>0</v>
      </c>
      <c r="R17" s="25">
        <f>IF(+(('5. Variables (datos)'!R17-'5. Variables (datos)'!$R$29)/'5. Variables (datos)'!$R$30*100)&gt;100,100,(('5. Variables (datos)'!R17-'5. Variables (datos)'!$R$29)/'5. Variables (datos)'!$R$30*100))*AND(IF(+(('5. Variables (datos)'!R17-'5. Variables (datos)'!$R$29)/'5. Variables (datos)'!$R$30*100)&lt;0,0,(('5. Variables (datos)'!R17-'5. Variables (datos)'!$R$29)/'5. Variables (datos)'!$R$30*100)))</f>
        <v>2.302113507879556</v>
      </c>
      <c r="S17" s="25">
        <f>IF(+(('5. Variables (datos)'!S17-'5. Variables (datos)'!$S$29)/'5. Variables (datos)'!$S$30*100)&gt;100,100,(('5. Variables (datos)'!S17-'5. Variables (datos)'!$S$29)/'5. Variables (datos)'!$S$30*100))*AND(IF(+(('5. Variables (datos)'!S17-'5. Variables (datos)'!$S$29)/'5. Variables (datos)'!$S$30*100)&lt;0,0,(('5. Variables (datos)'!S17-'5. Variables (datos)'!$S$29)/'5. Variables (datos)'!$S$30*100)))</f>
        <v>50.814818241507886</v>
      </c>
      <c r="T17" s="25">
        <f>IF(+(('5. Variables (datos)'!T17-'5. Variables (datos)'!$T$29)/'5. Variables (datos)'!$T$30*100)&gt;100,100,(('5. Variables (datos)'!T17-'5. Variables (datos)'!$T$29)/'5. Variables (datos)'!$T$30*100))*AND(IF(+(('5. Variables (datos)'!T17-'5. Variables (datos)'!$T$29)/'5. Variables (datos)'!$T$30*100)&lt;0,0,(('5. Variables (datos)'!T17-'5. Variables (datos)'!$T$29)/'5. Variables (datos)'!$T$30*100)))</f>
        <v>0</v>
      </c>
      <c r="U17" s="25">
        <f>IF(+(('5. Variables (datos)'!U17-'5. Variables (datos)'!$U$29)/'5. Variables (datos)'!$U$30*100)&gt;100,100,(('5. Variables (datos)'!U17-'5. Variables (datos)'!$U$29)/'5. Variables (datos)'!$U$30*100))*AND(IF(+(('5. Variables (datos)'!U17-'5. Variables (datos)'!$U$29)/'5. Variables (datos)'!$U$30*100)&lt;0,0,(('5. Variables (datos)'!U17-'5. Variables (datos)'!$U$29)/'5. Variables (datos)'!$U$30*100)))</f>
        <v>15.185185185185187</v>
      </c>
      <c r="V17" s="25" t="e">
        <f>IF(+(('5. Variables (datos)'!V17-'5. Variables (datos)'!$V$29)/'5. Variables (datos)'!$V$30*100)&gt;100,100,(('5. Variables (datos)'!V17-'5. Variables (datos)'!$V$29)/'5. Variables (datos)'!$V$30*100))*AND(IF(+(('5. Variables (datos)'!V17-'5. Variables (datos)'!$V$29)/'5. Variables (datos)'!$V$30*100)&lt;0,0,(('5. Variables (datos)'!V17-'5. Variables (datos)'!$V$29)/'5. Variables (datos)'!$V$30*100)))</f>
        <v>#DIV/0!</v>
      </c>
      <c r="W17" s="25" t="e">
        <f>IF(+(('5. Variables (datos)'!W17-'5. Variables (datos)'!$W$29)/'5. Variables (datos)'!$W$30*100)&gt;100,100,(('5. Variables (datos)'!W17-'5. Variables (datos)'!$W$29)/'5. Variables (datos)'!$W$30*100))*AND(IF(+(('5. Variables (datos)'!W17-'5. Variables (datos)'!$W$29)/'5. Variables (datos)'!$W$30*100)&lt;0,0,(('5. Variables (datos)'!W17-'5. Variables (datos)'!$W$29)/'5. Variables (datos)'!$W$30*100)))</f>
        <v>#DIV/0!</v>
      </c>
      <c r="X17" s="25">
        <f>IF(+(('5. Variables (datos)'!X17-'5. Variables (datos)'!$X$29)/'5. Variables (datos)'!$X$30*100)&gt;100,100,(('5. Variables (datos)'!X17-'5. Variables (datos)'!$X$29)/'5. Variables (datos)'!$X$30*100))*AND(IF(+(('5. Variables (datos)'!X17-'5. Variables (datos)'!$X$29)/'5. Variables (datos)'!$X$30*100)&lt;0,0,(('5. Variables (datos)'!X17-'5. Variables (datos)'!$X$29)/'5. Variables (datos)'!$X$30*100)))</f>
        <v>8.6173821831205526</v>
      </c>
      <c r="Y17" s="25">
        <f>IF(+(('5. Variables (datos)'!Y17-'5. Variables (datos)'!$Y$29)/'5. Variables (datos)'!$Y$30*100)&gt;100,100,(('5. Variables (datos)'!Y17-'5. Variables (datos)'!$Y$29)/'5. Variables (datos)'!$Y$30*100))*AND(IF(+(('5. Variables (datos)'!Y17-'5. Variables (datos)'!$Y$29)/'5. Variables (datos)'!$Y$30*100)&lt;0,0,(('5. Variables (datos)'!Y17-'5. Variables (datos)'!$Y$29)/'5. Variables (datos)'!$Y$30*100)))</f>
        <v>16.303359955087494</v>
      </c>
      <c r="Z17" s="25">
        <f>IF(+(('5. Variables (datos)'!Z17-'5. Variables (datos)'!$Z$29)/'5. Variables (datos)'!$Z$30*100)&gt;100,100,(('5. Variables (datos)'!Z17-'5. Variables (datos)'!$Z$29)/'5. Variables (datos)'!$Z$30*100))*AND(IF(+(('5. Variables (datos)'!Z17-'5. Variables (datos)'!$Z$29)/'5. Variables (datos)'!$Z$30*100)&lt;0,0,(('5. Variables (datos)'!Z17-'5. Variables (datos)'!$Z$29)/'5. Variables (datos)'!$Z$30*100)))</f>
        <v>6.3823097679876248</v>
      </c>
      <c r="AA17" s="25" t="e">
        <f>IF(+(('5. Variables (datos)'!AA17-'5. Variables (datos)'!$AA$29)/'5. Variables (datos)'!$AA$30*100)&gt;100,100,(('5. Variables (datos)'!AA17-'5. Variables (datos)'!$AA$29)/'5. Variables (datos)'!$AA$30*100))*AND(IF(+(('5. Variables (datos)'!AA17-'5. Variables (datos)'!$AA$29)/'5. Variables (datos)'!$AA$30*100)&lt;0,0,(('5. Variables (datos)'!AA17-'5. Variables (datos)'!$AA$29)/'5. Variables (datos)'!$AA$30*100)))</f>
        <v>#DIV/0!</v>
      </c>
    </row>
    <row r="18" spans="1:27" s="8" customFormat="1">
      <c r="A18" s="70" t="str">
        <f>+'2. Resumen '!A18</f>
        <v>Australia</v>
      </c>
      <c r="B18" s="86">
        <f>IF(+(('5. Variables (datos)'!B18-'5. Variables (datos)'!$B$29)/'5. Variables (datos)'!$B$30*100)&gt;100,100,(('5. Variables (datos)'!B18-'5. Variables (datos)'!$B$29)/'5. Variables (datos)'!$B$30*100))*AND(IF(+(('5. Variables (datos)'!B18-'5. Variables (datos)'!$B$29)/'5. Variables (datos)'!$B$30*100)&lt;0,0,(('5. Variables (datos)'!B18-'5. Variables (datos)'!$B$29)/'5. Variables (datos)'!$B$30*100)))</f>
        <v>25.829705565697701</v>
      </c>
      <c r="C18" s="86">
        <f>IF(+(('5. Variables (datos)'!C18-'5. Variables (datos)'!$C$29)/'5. Variables (datos)'!$C$30*100)&gt;100,100,(('5. Variables (datos)'!C18-'5. Variables (datos)'!$C$29)/'5. Variables (datos)'!$C$30*100))*AND(IF(+(('5. Variables (datos)'!C18-'5. Variables (datos)'!$C$29)/'5. Variables (datos)'!$C$30*100)&lt;0,0,(('5. Variables (datos)'!C18-'5. Variables (datos)'!$C$29)/'5. Variables (datos)'!$C$30*100)))</f>
        <v>75.386266094420606</v>
      </c>
      <c r="D18" s="86">
        <f>IF(+(('5. Variables (datos)'!D18-'5. Variables (datos)'!$D$29)/'5. Variables (datos)'!$D$30*100)&gt;100,100,(('5. Variables (datos)'!D18-'5. Variables (datos)'!$D$29)/'5. Variables (datos)'!$D$30*100))*AND(IF(+(('5. Variables (datos)'!D18-'5. Variables (datos)'!$D$29)/'5. Variables (datos)'!$D$30*100)&lt;0,0,(('5. Variables (datos)'!D18-'5. Variables (datos)'!$D$29)/'5. Variables (datos)'!$D$30*100)))</f>
        <v>24.186046511627907</v>
      </c>
      <c r="E18" s="86">
        <f>IF(+(('5. Variables (datos)'!E18-'5. Variables (datos)'!$E$29)/'5. Variables (datos)'!$E$30*100)&gt;100,100,(('5. Variables (datos)'!E18-'5. Variables (datos)'!$E$29)/'5. Variables (datos)'!$E$30*100))*AND(IF(+(('5. Variables (datos)'!E18-'5. Variables (datos)'!$E$29)/'5. Variables (datos)'!$E$30*100)&lt;0,0,(('5. Variables (datos)'!E18-'5. Variables (datos)'!$E$29)/'5. Variables (datos)'!$E$30*100)))</f>
        <v>5.8184543377604987</v>
      </c>
      <c r="F18" s="86">
        <f>IF(+(('5. Variables (datos)'!F18-'5. Variables (datos)'!$F$29)/'5. Variables (datos)'!$F$30*100)&gt;100,100,(('5. Variables (datos)'!F18-'5. Variables (datos)'!$F$29)/'5. Variables (datos)'!$F$30*100))*AND(IF(+(('5. Variables (datos)'!F18-'5. Variables (datos)'!$F$29)/'5. Variables (datos)'!$F$30*100)&lt;0,0,(('5. Variables (datos)'!F18-'5. Variables (datos)'!$F$29)/'5. Variables (datos)'!$F$30*100)))</f>
        <v>19.081015654992843</v>
      </c>
      <c r="G18" s="87">
        <f>IF(+(('5. Variables (datos)'!G18-'5. Variables (datos)'!$G$29)/'5. Variables (datos)'!$G$30*100)&gt;100,100,(('5. Variables (datos)'!G18-'5. Variables (datos)'!$G$29)/'5. Variables (datos)'!$G$30*100))*AND(IF(+(('5. Variables (datos)'!G18-'5. Variables (datos)'!$G$29)/'5. Variables (datos)'!$G$30*100)&lt;0,0,(('5. Variables (datos)'!G18-'5. Variables (datos)'!$G$29)/'5. Variables (datos)'!$G$30*100)))</f>
        <v>16.319853309131975</v>
      </c>
      <c r="H18" s="86">
        <f>IF(+(('5. Variables (datos)'!H18-'5. Variables (datos)'!$H$29)/'5. Variables (datos)'!$H$30*100)&gt;100,100,(('5. Variables (datos)'!H18-'5. Variables (datos)'!$H$29)/'5. Variables (datos)'!$H$30*100))*AND(IF(+(('5. Variables (datos)'!H18-'5. Variables (datos)'!$H$29)/'5. Variables (datos)'!$H$30*100)&lt;0,0,(('5. Variables (datos)'!H18-'5. Variables (datos)'!$H$29)/'5. Variables (datos)'!$H$30*100)))</f>
        <v>33.98051889243736</v>
      </c>
      <c r="I18" s="86">
        <f>IF(+(('5. Variables (datos)'!I18-'5. Variables (datos)'!$I$29)/'5. Variables (datos)'!$I$30*100)&gt;100,100,(('5. Variables (datos)'!I18-'5. Variables (datos)'!$I$29)/'5. Variables (datos)'!$I$30*100))*AND(IF(+(('5. Variables (datos)'!I18-'5. Variables (datos)'!$I$29)/'5. Variables (datos)'!$I$30*100)&lt;0,0,(('5. Variables (datos)'!I18-'5. Variables (datos)'!$I$29)/'5. Variables (datos)'!$I$30*100)))</f>
        <v>60.606060606060609</v>
      </c>
      <c r="J18" s="25">
        <f>IF(+(('5. Variables (datos)'!J18-'5. Variables (datos)'!$J$29)/'5. Variables (datos)'!$J$30*100)&gt;100,100,(('5. Variables (datos)'!J18-'5. Variables (datos)'!$J$29)/'5. Variables (datos)'!$J$30*100))*AND(IF(+(('5. Variables (datos)'!J18-'5. Variables (datos)'!$J$29)/'5. Variables (datos)'!$J$30*100)&lt;0,0,(('5. Variables (datos)'!J18-'5. Variables (datos)'!$J$29)/'5. Variables (datos)'!$J$30*100)))</f>
        <v>39.311585412683705</v>
      </c>
      <c r="K18" s="25" t="e">
        <f>IF(+(('5. Variables (datos)'!K18-'5. Variables (datos)'!$K$29)/'5. Variables (datos)'!$K$30*100)&gt;100,100,(('5. Variables (datos)'!K18-'5. Variables (datos)'!$K$29)/'5. Variables (datos)'!$K$30*100))*AND(IF(+(('5. Variables (datos)'!K18-'5. Variables (datos)'!$K$29)/'5. Variables (datos)'!$K$30*100)&lt;0,0,(('5. Variables (datos)'!K18-'5. Variables (datos)'!$K$29)/'5. Variables (datos)'!$K$30*100)))</f>
        <v>#DIV/0!</v>
      </c>
      <c r="L18" s="25">
        <f>IF(+(('5. Variables (datos)'!L18-'5. Variables (datos)'!$L$29)/'5. Variables (datos)'!$L$30*100)&gt;100,100,(('5. Variables (datos)'!L18-'5. Variables (datos)'!$L$29)/'5. Variables (datos)'!$L$30*100))*AND(IF(+(('5. Variables (datos)'!L18-'5. Variables (datos)'!$L$29)/'5. Variables (datos)'!$L$30*100)&lt;0,0,(('5. Variables (datos)'!L18-'5. Variables (datos)'!$L$29)/'5. Variables (datos)'!$L$30*100)))</f>
        <v>2.7880851832723987</v>
      </c>
      <c r="M18" s="25">
        <f>IF(+(('5. Variables (datos)'!M18-'5. Variables (datos)'!$M$29)/'5. Variables (datos)'!$M$30*100)&gt;100,100,(('5. Variables (datos)'!M18-'5. Variables (datos)'!$M$29)/'5. Variables (datos)'!$M$30*100))*AND(IF(+(('5. Variables (datos)'!M18-'5. Variables (datos)'!$M$29)/'5. Variables (datos)'!$M$30*100)&lt;0,0,(('5. Variables (datos)'!M18-'5. Variables (datos)'!$M$29)/'5. Variables (datos)'!$M$30*100)))</f>
        <v>26.940612343117326</v>
      </c>
      <c r="N18" s="25">
        <f>IF(+(('5. Variables (datos)'!N18-'5. Variables (datos)'!$N$29)/'5. Variables (datos)'!$N$30*100)&gt;100,100,(('5. Variables (datos)'!N18-'5. Variables (datos)'!$N$29)/'5. Variables (datos)'!$N$30*100))*AND(IF(+(('5. Variables (datos)'!N18-'5. Variables (datos)'!$N$29)/'5. Variables (datos)'!$N$30*100)&lt;0,0,(('5. Variables (datos)'!N18-'5. Variables (datos)'!$N$29)/'5. Variables (datos)'!$N$30*100)))</f>
        <v>18.902439024390244</v>
      </c>
      <c r="O18" s="25">
        <f>IF(+(('5. Variables (datos)'!O18-'5. Variables (datos)'!$O$29)/'5. Variables (datos)'!$O$30*100)&gt;100,100,(('5. Variables (datos)'!O18-'5. Variables (datos)'!$O$29)/'5. Variables (datos)'!$O$30*100))*AND(IF(+(('5. Variables (datos)'!O18-'5. Variables (datos)'!$O$29)/'5. Variables (datos)'!$O$30*100)&lt;0,0,(('5. Variables (datos)'!O18-'5. Variables (datos)'!$O$29)/'5. Variables (datos)'!$O$30*100)))</f>
        <v>0</v>
      </c>
      <c r="P18" s="25">
        <f>IF(+(('5. Variables (datos)'!P18-'5. Variables (datos)'!$P$29)/'5. Variables (datos)'!$P$30*100)&gt;100,100,(('5. Variables (datos)'!P18-'5. Variables (datos)'!$P$29)/'5. Variables (datos)'!$P$30*100))*AND(IF(+(('5. Variables (datos)'!P18-'5. Variables (datos)'!$P$29)/'5. Variables (datos)'!$P$30*100)&lt;0,0,(('5. Variables (datos)'!P18-'5. Variables (datos)'!$P$29)/'5. Variables (datos)'!$P$30*100)))</f>
        <v>28.40909090909091</v>
      </c>
      <c r="Q18" s="25">
        <f>IF(+(('5. Variables (datos)'!Q18-'5. Variables (datos)'!$Q$29)/'5. Variables (datos)'!$Q$30*100)&gt;100,100,(('5. Variables (datos)'!Q18-'5. Variables (datos)'!$Q$29)/'5. Variables (datos)'!$Q$30*100))*AND(IF(+(('5. Variables (datos)'!Q18-'5. Variables (datos)'!$Q$29)/'5. Variables (datos)'!$Q$30*100)&lt;0,0,(('5. Variables (datos)'!Q18-'5. Variables (datos)'!$Q$29)/'5. Variables (datos)'!$Q$30*100)))</f>
        <v>17.270047547747183</v>
      </c>
      <c r="R18" s="25">
        <f>IF(+(('5. Variables (datos)'!R18-'5. Variables (datos)'!$R$29)/'5. Variables (datos)'!$R$30*100)&gt;100,100,(('5. Variables (datos)'!R18-'5. Variables (datos)'!$R$29)/'5. Variables (datos)'!$R$30*100))*AND(IF(+(('5. Variables (datos)'!R18-'5. Variables (datos)'!$R$29)/'5. Variables (datos)'!$R$30*100)&lt;0,0,(('5. Variables (datos)'!R18-'5. Variables (datos)'!$R$29)/'5. Variables (datos)'!$R$30*100)))</f>
        <v>0</v>
      </c>
      <c r="S18" s="25">
        <f>IF(+(('5. Variables (datos)'!S18-'5. Variables (datos)'!$S$29)/'5. Variables (datos)'!$S$30*100)&gt;100,100,(('5. Variables (datos)'!S18-'5. Variables (datos)'!$S$29)/'5. Variables (datos)'!$S$30*100))*AND(IF(+(('5. Variables (datos)'!S18-'5. Variables (datos)'!$S$29)/'5. Variables (datos)'!$S$30*100)&lt;0,0,(('5. Variables (datos)'!S18-'5. Variables (datos)'!$S$29)/'5. Variables (datos)'!$S$30*100)))</f>
        <v>85.714285714285722</v>
      </c>
      <c r="T18" s="25">
        <f>IF(+(('5. Variables (datos)'!T18-'5. Variables (datos)'!$T$29)/'5. Variables (datos)'!$T$30*100)&gt;100,100,(('5. Variables (datos)'!T18-'5. Variables (datos)'!$T$29)/'5. Variables (datos)'!$T$30*100))*AND(IF(+(('5. Variables (datos)'!T18-'5. Variables (datos)'!$T$29)/'5. Variables (datos)'!$T$30*100)&lt;0,0,(('5. Variables (datos)'!T18-'5. Variables (datos)'!$T$29)/'5. Variables (datos)'!$T$30*100)))</f>
        <v>0</v>
      </c>
      <c r="U18" s="25">
        <f>IF(+(('5. Variables (datos)'!U18-'5. Variables (datos)'!$U$29)/'5. Variables (datos)'!$U$30*100)&gt;100,100,(('5. Variables (datos)'!U18-'5. Variables (datos)'!$U$29)/'5. Variables (datos)'!$U$30*100))*AND(IF(+(('5. Variables (datos)'!U18-'5. Variables (datos)'!$U$29)/'5. Variables (datos)'!$U$30*100)&lt;0,0,(('5. Variables (datos)'!U18-'5. Variables (datos)'!$U$29)/'5. Variables (datos)'!$U$30*100)))</f>
        <v>100</v>
      </c>
      <c r="V18" s="25" t="e">
        <f>IF(+(('5. Variables (datos)'!V18-'5. Variables (datos)'!$V$29)/'5. Variables (datos)'!$V$30*100)&gt;100,100,(('5. Variables (datos)'!V18-'5. Variables (datos)'!$V$29)/'5. Variables (datos)'!$V$30*100))*AND(IF(+(('5. Variables (datos)'!V18-'5. Variables (datos)'!$V$29)/'5. Variables (datos)'!$V$30*100)&lt;0,0,(('5. Variables (datos)'!V18-'5. Variables (datos)'!$V$29)/'5. Variables (datos)'!$V$30*100)))</f>
        <v>#DIV/0!</v>
      </c>
      <c r="W18" s="25" t="e">
        <f>IF(+(('5. Variables (datos)'!W18-'5. Variables (datos)'!$W$29)/'5. Variables (datos)'!$W$30*100)&gt;100,100,(('5. Variables (datos)'!W18-'5. Variables (datos)'!$W$29)/'5. Variables (datos)'!$W$30*100))*AND(IF(+(('5. Variables (datos)'!W18-'5. Variables (datos)'!$W$29)/'5. Variables (datos)'!$W$30*100)&lt;0,0,(('5. Variables (datos)'!W18-'5. Variables (datos)'!$W$29)/'5. Variables (datos)'!$W$30*100)))</f>
        <v>#DIV/0!</v>
      </c>
      <c r="X18" s="25">
        <f>IF(+(('5. Variables (datos)'!X18-'5. Variables (datos)'!$X$29)/'5. Variables (datos)'!$X$30*100)&gt;100,100,(('5. Variables (datos)'!X18-'5. Variables (datos)'!$X$29)/'5. Variables (datos)'!$X$30*100))*AND(IF(+(('5. Variables (datos)'!X18-'5. Variables (datos)'!$X$29)/'5. Variables (datos)'!$X$30*100)&lt;0,0,(('5. Variables (datos)'!X18-'5. Variables (datos)'!$X$29)/'5. Variables (datos)'!$X$30*100)))</f>
        <v>2.8548208767635916</v>
      </c>
      <c r="Y18" s="25">
        <f>IF(+(('5. Variables (datos)'!Y18-'5. Variables (datos)'!$Y$29)/'5. Variables (datos)'!$Y$30*100)&gt;100,100,(('5. Variables (datos)'!Y18-'5. Variables (datos)'!$Y$29)/'5. Variables (datos)'!$Y$30*100))*AND(IF(+(('5. Variables (datos)'!Y18-'5. Variables (datos)'!$Y$29)/'5. Variables (datos)'!$Y$30*100)&lt;0,0,(('5. Variables (datos)'!Y18-'5. Variables (datos)'!$Y$29)/'5. Variables (datos)'!$Y$30*100)))</f>
        <v>0.93204919402505804</v>
      </c>
      <c r="Z18" s="25">
        <f>IF(+(('5. Variables (datos)'!Z18-'5. Variables (datos)'!$Z$29)/'5. Variables (datos)'!$Z$30*100)&gt;100,100,(('5. Variables (datos)'!Z18-'5. Variables (datos)'!$Z$29)/'5. Variables (datos)'!$Z$30*100))*AND(IF(+(('5. Variables (datos)'!Z18-'5. Variables (datos)'!$Z$29)/'5. Variables (datos)'!$Z$30*100)&lt;0,0,(('5. Variables (datos)'!Z18-'5. Variables (datos)'!$Z$29)/'5. Variables (datos)'!$Z$30*100)))</f>
        <v>0.18959711406333687</v>
      </c>
      <c r="AA18" s="25" t="e">
        <f>IF(+(('5. Variables (datos)'!AA18-'5. Variables (datos)'!$AA$29)/'5. Variables (datos)'!$AA$30*100)&gt;100,100,(('5. Variables (datos)'!AA18-'5. Variables (datos)'!$AA$29)/'5. Variables (datos)'!$AA$30*100))*AND(IF(+(('5. Variables (datos)'!AA18-'5. Variables (datos)'!$AA$29)/'5. Variables (datos)'!$AA$30*100)&lt;0,0,(('5. Variables (datos)'!AA18-'5. Variables (datos)'!$AA$29)/'5. Variables (datos)'!$AA$30*100)))</f>
        <v>#DIV/0!</v>
      </c>
    </row>
    <row r="19" spans="1:27" s="8" customFormat="1">
      <c r="A19" s="70" t="str">
        <f>+'2. Resumen '!A19</f>
        <v>Chile</v>
      </c>
      <c r="B19" s="86">
        <f>IF(+(('5. Variables (datos)'!B19-'5. Variables (datos)'!$B$29)/'5. Variables (datos)'!$B$30*100)&gt;100,100,(('5. Variables (datos)'!B19-'5. Variables (datos)'!$B$29)/'5. Variables (datos)'!$B$30*100))*AND(IF(+(('5. Variables (datos)'!B19-'5. Variables (datos)'!$B$29)/'5. Variables (datos)'!$B$30*100)&lt;0,0,(('5. Variables (datos)'!B19-'5. Variables (datos)'!$B$29)/'5. Variables (datos)'!$B$30*100)))</f>
        <v>0.91045265178111778</v>
      </c>
      <c r="C19" s="86">
        <f>IF(+(('5. Variables (datos)'!C19-'5. Variables (datos)'!$C$29)/'5. Variables (datos)'!$C$30*100)&gt;100,100,(('5. Variables (datos)'!C19-'5. Variables (datos)'!$C$29)/'5. Variables (datos)'!$C$30*100))*AND(IF(+(('5. Variables (datos)'!C19-'5. Variables (datos)'!$C$29)/'5. Variables (datos)'!$C$30*100)&lt;0,0,(('5. Variables (datos)'!C19-'5. Variables (datos)'!$C$29)/'5. Variables (datos)'!$C$30*100)))</f>
        <v>24.238197424892704</v>
      </c>
      <c r="D19" s="86">
        <f>IF(+(('5. Variables (datos)'!D19-'5. Variables (datos)'!$D$29)/'5. Variables (datos)'!$D$30*100)&gt;100,100,(('5. Variables (datos)'!D19-'5. Variables (datos)'!$D$29)/'5. Variables (datos)'!$D$30*100))*AND(IF(+(('5. Variables (datos)'!D19-'5. Variables (datos)'!$D$29)/'5. Variables (datos)'!$D$30*100)&lt;0,0,(('5. Variables (datos)'!D19-'5. Variables (datos)'!$D$29)/'5. Variables (datos)'!$D$30*100)))</f>
        <v>25.116279069767444</v>
      </c>
      <c r="E19" s="86">
        <f>IF(+(('5. Variables (datos)'!E19-'5. Variables (datos)'!$E$29)/'5. Variables (datos)'!$E$30*100)&gt;100,100,(('5. Variables (datos)'!E19-'5. Variables (datos)'!$E$29)/'5. Variables (datos)'!$E$30*100))*AND(IF(+(('5. Variables (datos)'!E19-'5. Variables (datos)'!$E$29)/'5. Variables (datos)'!$E$30*100)&lt;0,0,(('5. Variables (datos)'!E19-'5. Variables (datos)'!$E$29)/'5. Variables (datos)'!$E$30*100)))</f>
        <v>0.43156195065128139</v>
      </c>
      <c r="F19" s="86">
        <f>IF(+(('5. Variables (datos)'!F19-'5. Variables (datos)'!$F$29)/'5. Variables (datos)'!$F$30*100)&gt;100,100,(('5. Variables (datos)'!F19-'5. Variables (datos)'!$F$29)/'5. Variables (datos)'!$F$30*100))*AND(IF(+(('5. Variables (datos)'!F19-'5. Variables (datos)'!$F$29)/'5. Variables (datos)'!$F$30*100)&lt;0,0,(('5. Variables (datos)'!F19-'5. Variables (datos)'!$F$29)/'5. Variables (datos)'!$F$30*100)))</f>
        <v>51.954818081779464</v>
      </c>
      <c r="G19" s="87">
        <f>IF(+(('5. Variables (datos)'!G19-'5. Variables (datos)'!$G$29)/'5. Variables (datos)'!$G$30*100)&gt;100,100,(('5. Variables (datos)'!G19-'5. Variables (datos)'!$G$29)/'5. Variables (datos)'!$G$30*100))*AND(IF(+(('5. Variables (datos)'!G19-'5. Variables (datos)'!$G$29)/'5. Variables (datos)'!$G$30*100)&lt;0,0,(('5. Variables (datos)'!G19-'5. Variables (datos)'!$G$29)/'5. Variables (datos)'!$G$30*100)))</f>
        <v>2.081745067779039</v>
      </c>
      <c r="H19" s="86">
        <f>IF(+(('5. Variables (datos)'!H19-'5. Variables (datos)'!$H$29)/'5. Variables (datos)'!$H$30*100)&gt;100,100,(('5. Variables (datos)'!H19-'5. Variables (datos)'!$H$29)/'5. Variables (datos)'!$H$30*100))*AND(IF(+(('5. Variables (datos)'!H19-'5. Variables (datos)'!$H$29)/'5. Variables (datos)'!$H$30*100)&lt;0,0,(('5. Variables (datos)'!H19-'5. Variables (datos)'!$H$29)/'5. Variables (datos)'!$H$30*100)))</f>
        <v>47.044847857771273</v>
      </c>
      <c r="I19" s="86">
        <f>IF(+(('5. Variables (datos)'!I19-'5. Variables (datos)'!$I$29)/'5. Variables (datos)'!$I$30*100)&gt;100,100,(('5. Variables (datos)'!I19-'5. Variables (datos)'!$I$29)/'5. Variables (datos)'!$I$30*100))*AND(IF(+(('5. Variables (datos)'!I19-'5. Variables (datos)'!$I$29)/'5. Variables (datos)'!$I$30*100)&lt;0,0,(('5. Variables (datos)'!I19-'5. Variables (datos)'!$I$29)/'5. Variables (datos)'!$I$30*100)))</f>
        <v>60.606060606060609</v>
      </c>
      <c r="J19" s="25">
        <f>IF(+(('5. Variables (datos)'!J19-'5. Variables (datos)'!$J$29)/'5. Variables (datos)'!$J$30*100)&gt;100,100,(('5. Variables (datos)'!J19-'5. Variables (datos)'!$J$29)/'5. Variables (datos)'!$J$30*100))*AND(IF(+(('5. Variables (datos)'!J19-'5. Variables (datos)'!$J$29)/'5. Variables (datos)'!$J$30*100)&lt;0,0,(('5. Variables (datos)'!J19-'5. Variables (datos)'!$J$29)/'5. Variables (datos)'!$J$30*100)))</f>
        <v>56.308795956703271</v>
      </c>
      <c r="K19" s="25" t="e">
        <f>IF(+(('5. Variables (datos)'!K19-'5. Variables (datos)'!$K$29)/'5. Variables (datos)'!$K$30*100)&gt;100,100,(('5. Variables (datos)'!K19-'5. Variables (datos)'!$K$29)/'5. Variables (datos)'!$K$30*100))*AND(IF(+(('5. Variables (datos)'!K19-'5. Variables (datos)'!$K$29)/'5. Variables (datos)'!$K$30*100)&lt;0,0,(('5. Variables (datos)'!K19-'5. Variables (datos)'!$K$29)/'5. Variables (datos)'!$K$30*100)))</f>
        <v>#DIV/0!</v>
      </c>
      <c r="L19" s="25">
        <f>IF(+(('5. Variables (datos)'!L19-'5. Variables (datos)'!$L$29)/'5. Variables (datos)'!$L$30*100)&gt;100,100,(('5. Variables (datos)'!L19-'5. Variables (datos)'!$L$29)/'5. Variables (datos)'!$L$30*100))*AND(IF(+(('5. Variables (datos)'!L19-'5. Variables (datos)'!$L$29)/'5. Variables (datos)'!$L$30*100)&lt;0,0,(('5. Variables (datos)'!L19-'5. Variables (datos)'!$L$29)/'5. Variables (datos)'!$L$30*100)))</f>
        <v>6.2315055990446462</v>
      </c>
      <c r="M19" s="25">
        <f>IF(+(('5. Variables (datos)'!M19-'5. Variables (datos)'!$M$29)/'5. Variables (datos)'!$M$30*100)&gt;100,100,(('5. Variables (datos)'!M19-'5. Variables (datos)'!$M$29)/'5. Variables (datos)'!$M$30*100))*AND(IF(+(('5. Variables (datos)'!M19-'5. Variables (datos)'!$M$29)/'5. Variables (datos)'!$M$30*100)&lt;0,0,(('5. Variables (datos)'!M19-'5. Variables (datos)'!$M$29)/'5. Variables (datos)'!$M$30*100)))</f>
        <v>16.164367405870397</v>
      </c>
      <c r="N19" s="25">
        <f>IF(+(('5. Variables (datos)'!N19-'5. Variables (datos)'!$N$29)/'5. Variables (datos)'!$N$30*100)&gt;100,100,(('5. Variables (datos)'!N19-'5. Variables (datos)'!$N$29)/'5. Variables (datos)'!$N$30*100))*AND(IF(+(('5. Variables (datos)'!N19-'5. Variables (datos)'!$N$29)/'5. Variables (datos)'!$N$30*100)&lt;0,0,(('5. Variables (datos)'!N19-'5. Variables (datos)'!$N$29)/'5. Variables (datos)'!$N$30*100)))</f>
        <v>13.008130081300814</v>
      </c>
      <c r="O19" s="25">
        <f>IF(+(('5. Variables (datos)'!O19-'5. Variables (datos)'!$O$29)/'5. Variables (datos)'!$O$30*100)&gt;100,100,(('5. Variables (datos)'!O19-'5. Variables (datos)'!$O$29)/'5. Variables (datos)'!$O$30*100))*AND(IF(+(('5. Variables (datos)'!O19-'5. Variables (datos)'!$O$29)/'5. Variables (datos)'!$O$30*100)&lt;0,0,(('5. Variables (datos)'!O19-'5. Variables (datos)'!$O$29)/'5. Variables (datos)'!$O$30*100)))</f>
        <v>0.5524861878453039</v>
      </c>
      <c r="P19" s="25">
        <f>IF(+(('5. Variables (datos)'!P19-'5. Variables (datos)'!$P$29)/'5. Variables (datos)'!$P$30*100)&gt;100,100,(('5. Variables (datos)'!P19-'5. Variables (datos)'!$P$29)/'5. Variables (datos)'!$P$30*100))*AND(IF(+(('5. Variables (datos)'!P19-'5. Variables (datos)'!$P$29)/'5. Variables (datos)'!$P$30*100)&lt;0,0,(('5. Variables (datos)'!P19-'5. Variables (datos)'!$P$29)/'5. Variables (datos)'!$P$30*100)))</f>
        <v>0</v>
      </c>
      <c r="Q19" s="25">
        <f>IF(+(('5. Variables (datos)'!Q19-'5. Variables (datos)'!$Q$29)/'5. Variables (datos)'!$Q$30*100)&gt;100,100,(('5. Variables (datos)'!Q19-'5. Variables (datos)'!$Q$29)/'5. Variables (datos)'!$Q$30*100))*AND(IF(+(('5. Variables (datos)'!Q19-'5. Variables (datos)'!$Q$29)/'5. Variables (datos)'!$Q$30*100)&lt;0,0,(('5. Variables (datos)'!Q19-'5. Variables (datos)'!$Q$29)/'5. Variables (datos)'!$Q$30*100)))</f>
        <v>89.939950567291248</v>
      </c>
      <c r="R19" s="25">
        <f>IF(+(('5. Variables (datos)'!R19-'5. Variables (datos)'!$R$29)/'5. Variables (datos)'!$R$30*100)&gt;100,100,(('5. Variables (datos)'!R19-'5. Variables (datos)'!$R$29)/'5. Variables (datos)'!$R$30*100))*AND(IF(+(('5. Variables (datos)'!R19-'5. Variables (datos)'!$R$29)/'5. Variables (datos)'!$R$30*100)&lt;0,0,(('5. Variables (datos)'!R19-'5. Variables (datos)'!$R$29)/'5. Variables (datos)'!$R$30*100)))</f>
        <v>0</v>
      </c>
      <c r="S19" s="25">
        <f>IF(+(('5. Variables (datos)'!S19-'5. Variables (datos)'!$S$29)/'5. Variables (datos)'!$S$30*100)&gt;100,100,(('5. Variables (datos)'!S19-'5. Variables (datos)'!$S$29)/'5. Variables (datos)'!$S$30*100))*AND(IF(+(('5. Variables (datos)'!S19-'5. Variables (datos)'!$S$29)/'5. Variables (datos)'!$S$30*100)&lt;0,0,(('5. Variables (datos)'!S19-'5. Variables (datos)'!$S$29)/'5. Variables (datos)'!$S$30*100)))</f>
        <v>57.167649634512088</v>
      </c>
      <c r="T19" s="25">
        <f>IF(+(('5. Variables (datos)'!T19-'5. Variables (datos)'!$T$29)/'5. Variables (datos)'!$T$30*100)&gt;100,100,(('5. Variables (datos)'!T19-'5. Variables (datos)'!$T$29)/'5. Variables (datos)'!$T$30*100))*AND(IF(+(('5. Variables (datos)'!T19-'5. Variables (datos)'!$T$29)/'5. Variables (datos)'!$T$30*100)&lt;0,0,(('5. Variables (datos)'!T19-'5. Variables (datos)'!$T$29)/'5. Variables (datos)'!$T$30*100)))</f>
        <v>0</v>
      </c>
      <c r="U19" s="25">
        <f>IF(+(('5. Variables (datos)'!U19-'5. Variables (datos)'!$U$29)/'5. Variables (datos)'!$U$30*100)&gt;100,100,(('5. Variables (datos)'!U19-'5. Variables (datos)'!$U$29)/'5. Variables (datos)'!$U$30*100))*AND(IF(+(('5. Variables (datos)'!U19-'5. Variables (datos)'!$U$29)/'5. Variables (datos)'!$U$30*100)&lt;0,0,(('5. Variables (datos)'!U19-'5. Variables (datos)'!$U$29)/'5. Variables (datos)'!$U$30*100)))</f>
        <v>24.444444444444443</v>
      </c>
      <c r="V19" s="25" t="e">
        <f>IF(+(('5. Variables (datos)'!V19-'5. Variables (datos)'!$V$29)/'5. Variables (datos)'!$V$30*100)&gt;100,100,(('5. Variables (datos)'!V19-'5. Variables (datos)'!$V$29)/'5. Variables (datos)'!$V$30*100))*AND(IF(+(('5. Variables (datos)'!V19-'5. Variables (datos)'!$V$29)/'5. Variables (datos)'!$V$30*100)&lt;0,0,(('5. Variables (datos)'!V19-'5. Variables (datos)'!$V$29)/'5. Variables (datos)'!$V$30*100)))</f>
        <v>#DIV/0!</v>
      </c>
      <c r="W19" s="25" t="e">
        <f>IF(+(('5. Variables (datos)'!W19-'5. Variables (datos)'!$W$29)/'5. Variables (datos)'!$W$30*100)&gt;100,100,(('5. Variables (datos)'!W19-'5. Variables (datos)'!$W$29)/'5. Variables (datos)'!$W$30*100))*AND(IF(+(('5. Variables (datos)'!W19-'5. Variables (datos)'!$W$29)/'5. Variables (datos)'!$W$30*100)&lt;0,0,(('5. Variables (datos)'!W19-'5. Variables (datos)'!$W$29)/'5. Variables (datos)'!$W$30*100)))</f>
        <v>#DIV/0!</v>
      </c>
      <c r="X19" s="25">
        <f>IF(+(('5. Variables (datos)'!X19-'5. Variables (datos)'!$X$29)/'5. Variables (datos)'!$X$30*100)&gt;100,100,(('5. Variables (datos)'!X19-'5. Variables (datos)'!$X$29)/'5. Variables (datos)'!$X$30*100))*AND(IF(+(('5. Variables (datos)'!X19-'5. Variables (datos)'!$X$29)/'5. Variables (datos)'!$X$30*100)&lt;0,0,(('5. Variables (datos)'!X19-'5. Variables (datos)'!$X$29)/'5. Variables (datos)'!$X$30*100)))</f>
        <v>4.9527031496583858</v>
      </c>
      <c r="Y19" s="25">
        <f>IF(+(('5. Variables (datos)'!Y19-'5. Variables (datos)'!$Y$29)/'5. Variables (datos)'!$Y$30*100)&gt;100,100,(('5. Variables (datos)'!Y19-'5. Variables (datos)'!$Y$29)/'5. Variables (datos)'!$Y$30*100))*AND(IF(+(('5. Variables (datos)'!Y19-'5. Variables (datos)'!$Y$29)/'5. Variables (datos)'!$Y$30*100)&lt;0,0,(('5. Variables (datos)'!Y19-'5. Variables (datos)'!$Y$29)/'5. Variables (datos)'!$Y$30*100)))</f>
        <v>9.9471522477231673</v>
      </c>
      <c r="Z19" s="25">
        <f>IF(+(('5. Variables (datos)'!Z19-'5. Variables (datos)'!$Z$29)/'5. Variables (datos)'!$Z$30*100)&gt;100,100,(('5. Variables (datos)'!Z19-'5. Variables (datos)'!$Z$29)/'5. Variables (datos)'!$Z$30*100))*AND(IF(+(('5. Variables (datos)'!Z19-'5. Variables (datos)'!$Z$29)/'5. Variables (datos)'!$Z$30*100)&lt;0,0,(('5. Variables (datos)'!Z19-'5. Variables (datos)'!$Z$29)/'5. Variables (datos)'!$Z$30*100)))</f>
        <v>0</v>
      </c>
      <c r="AA19" s="25" t="e">
        <f>IF(+(('5. Variables (datos)'!AA19-'5. Variables (datos)'!$AA$29)/'5. Variables (datos)'!$AA$30*100)&gt;100,100,(('5. Variables (datos)'!AA19-'5. Variables (datos)'!$AA$29)/'5. Variables (datos)'!$AA$30*100))*AND(IF(+(('5. Variables (datos)'!AA19-'5. Variables (datos)'!$AA$29)/'5. Variables (datos)'!$AA$30*100)&lt;0,0,(('5. Variables (datos)'!AA19-'5. Variables (datos)'!$AA$29)/'5. Variables (datos)'!$AA$30*100)))</f>
        <v>#DIV/0!</v>
      </c>
    </row>
    <row r="20" spans="1:27" s="8" customFormat="1">
      <c r="A20" s="70" t="str">
        <f>+'2. Resumen '!A20</f>
        <v>China</v>
      </c>
      <c r="B20" s="86">
        <f>IF(+(('5. Variables (datos)'!B20-'5. Variables (datos)'!$B$29)/'5. Variables (datos)'!$B$30*100)&gt;100,100,(('5. Variables (datos)'!B20-'5. Variables (datos)'!$B$29)/'5. Variables (datos)'!$B$30*100))*AND(IF(+(('5. Variables (datos)'!B20-'5. Variables (datos)'!$B$29)/'5. Variables (datos)'!$B$30*100)&lt;0,0,(('5. Variables (datos)'!B20-'5. Variables (datos)'!$B$29)/'5. Variables (datos)'!$B$30*100)))</f>
        <v>100</v>
      </c>
      <c r="C20" s="86">
        <f>IF(+(('5. Variables (datos)'!C20-'5. Variables (datos)'!$C$29)/'5. Variables (datos)'!$C$30*100)&gt;100,100,(('5. Variables (datos)'!C20-'5. Variables (datos)'!$C$29)/'5. Variables (datos)'!$C$30*100))*AND(IF(+(('5. Variables (datos)'!C20-'5. Variables (datos)'!$C$29)/'5. Variables (datos)'!$C$30*100)&lt;0,0,(('5. Variables (datos)'!C20-'5. Variables (datos)'!$C$29)/'5. Variables (datos)'!$C$30*100)))</f>
        <v>12.489270386266096</v>
      </c>
      <c r="D20" s="86">
        <f>IF(+(('5. Variables (datos)'!D20-'5. Variables (datos)'!$D$29)/'5. Variables (datos)'!$D$30*100)&gt;100,100,(('5. Variables (datos)'!D20-'5. Variables (datos)'!$D$29)/'5. Variables (datos)'!$D$30*100))*AND(IF(+(('5. Variables (datos)'!D20-'5. Variables (datos)'!$D$29)/'5. Variables (datos)'!$D$30*100)&lt;0,0,(('5. Variables (datos)'!D20-'5. Variables (datos)'!$D$29)/'5. Variables (datos)'!$D$30*100)))</f>
        <v>14.883720930232558</v>
      </c>
      <c r="E20" s="86">
        <f>IF(+(('5. Variables (datos)'!E20-'5. Variables (datos)'!$E$29)/'5. Variables (datos)'!$E$30*100)&gt;100,100,(('5. Variables (datos)'!E20-'5. Variables (datos)'!$E$29)/'5. Variables (datos)'!$E$30*100))*AND(IF(+(('5. Variables (datos)'!E20-'5. Variables (datos)'!$E$29)/'5. Variables (datos)'!$E$30*100)&lt;0,0,(('5. Variables (datos)'!E20-'5. Variables (datos)'!$E$29)/'5. Variables (datos)'!$E$30*100)))</f>
        <v>29.899076085058184</v>
      </c>
      <c r="F20" s="86">
        <f>IF(+(('5. Variables (datos)'!F20-'5. Variables (datos)'!$F$29)/'5. Variables (datos)'!$F$30*100)&gt;100,100,(('5. Variables (datos)'!F20-'5. Variables (datos)'!$F$29)/'5. Variables (datos)'!$F$30*100))*AND(IF(+(('5. Variables (datos)'!F20-'5. Variables (datos)'!$F$29)/'5. Variables (datos)'!$F$30*100)&lt;0,0,(('5. Variables (datos)'!F20-'5. Variables (datos)'!$F$29)/'5. Variables (datos)'!$F$30*100)))</f>
        <v>32.973967735599622</v>
      </c>
      <c r="G20" s="87">
        <f>IF(+(('5. Variables (datos)'!G20-'5. Variables (datos)'!$G$29)/'5. Variables (datos)'!$G$30*100)&gt;100,100,(('5. Variables (datos)'!G20-'5. Variables (datos)'!$G$29)/'5. Variables (datos)'!$G$30*100))*AND(IF(+(('5. Variables (datos)'!G20-'5. Variables (datos)'!$G$29)/'5. Variables (datos)'!$G$30*100)&lt;0,0,(('5. Variables (datos)'!G20-'5. Variables (datos)'!$G$29)/'5. Variables (datos)'!$G$30*100)))</f>
        <v>52.805747039802483</v>
      </c>
      <c r="H20" s="86">
        <f>IF(+(('5. Variables (datos)'!H20-'5. Variables (datos)'!$H$29)/'5. Variables (datos)'!$H$30*100)&gt;100,100,(('5. Variables (datos)'!H20-'5. Variables (datos)'!$H$29)/'5. Variables (datos)'!$H$30*100))*AND(IF(+(('5. Variables (datos)'!H20-'5. Variables (datos)'!$H$29)/'5. Variables (datos)'!$H$30*100)&lt;0,0,(('5. Variables (datos)'!H20-'5. Variables (datos)'!$H$29)/'5. Variables (datos)'!$H$30*100)))</f>
        <v>100</v>
      </c>
      <c r="I20" s="86">
        <f>IF(+(('5. Variables (datos)'!I20-'5. Variables (datos)'!$I$29)/'5. Variables (datos)'!$I$30*100)&gt;100,100,(('5. Variables (datos)'!I20-'5. Variables (datos)'!$I$29)/'5. Variables (datos)'!$I$30*100))*AND(IF(+(('5. Variables (datos)'!I20-'5. Variables (datos)'!$I$29)/'5. Variables (datos)'!$I$30*100)&lt;0,0,(('5. Variables (datos)'!I20-'5. Variables (datos)'!$I$29)/'5. Variables (datos)'!$I$30*100)))</f>
        <v>33.333333333333329</v>
      </c>
      <c r="J20" s="25">
        <f>IF(+(('5. Variables (datos)'!J20-'5. Variables (datos)'!$J$29)/'5. Variables (datos)'!$J$30*100)&gt;100,100,(('5. Variables (datos)'!J20-'5. Variables (datos)'!$J$29)/'5. Variables (datos)'!$J$30*100))*AND(IF(+(('5. Variables (datos)'!J20-'5. Variables (datos)'!$J$29)/'5. Variables (datos)'!$J$30*100)&lt;0,0,(('5. Variables (datos)'!J20-'5. Variables (datos)'!$J$29)/'5. Variables (datos)'!$J$30*100)))</f>
        <v>56.19182490526228</v>
      </c>
      <c r="K20" s="25" t="e">
        <f>IF(+(('5. Variables (datos)'!K20-'5. Variables (datos)'!$K$29)/'5. Variables (datos)'!$K$30*100)&gt;100,100,(('5. Variables (datos)'!K20-'5. Variables (datos)'!$K$29)/'5. Variables (datos)'!$K$30*100))*AND(IF(+(('5. Variables (datos)'!K20-'5. Variables (datos)'!$K$29)/'5. Variables (datos)'!$K$30*100)&lt;0,0,(('5. Variables (datos)'!K20-'5. Variables (datos)'!$K$29)/'5. Variables (datos)'!$K$30*100)))</f>
        <v>#DIV/0!</v>
      </c>
      <c r="L20" s="25">
        <f>IF(+(('5. Variables (datos)'!L20-'5. Variables (datos)'!$L$29)/'5. Variables (datos)'!$L$30*100)&gt;100,100,(('5. Variables (datos)'!L20-'5. Variables (datos)'!$L$29)/'5. Variables (datos)'!$L$30*100))*AND(IF(+(('5. Variables (datos)'!L20-'5. Variables (datos)'!$L$29)/'5. Variables (datos)'!$L$30*100)&lt;0,0,(('5. Variables (datos)'!L20-'5. Variables (datos)'!$L$29)/'5. Variables (datos)'!$L$30*100)))</f>
        <v>2.5904174503014965</v>
      </c>
      <c r="M20" s="25">
        <f>IF(+(('5. Variables (datos)'!M20-'5. Variables (datos)'!$M$29)/'5. Variables (datos)'!$M$30*100)&gt;100,100,(('5. Variables (datos)'!M20-'5. Variables (datos)'!$M$29)/'5. Variables (datos)'!$M$30*100))*AND(IF(+(('5. Variables (datos)'!M20-'5. Variables (datos)'!$M$29)/'5. Variables (datos)'!$M$30*100)&lt;0,0,(('5. Variables (datos)'!M20-'5. Variables (datos)'!$M$29)/'5. Variables (datos)'!$M$30*100)))</f>
        <v>100</v>
      </c>
      <c r="N20" s="25">
        <f>IF(+(('5. Variables (datos)'!N20-'5. Variables (datos)'!$N$29)/'5. Variables (datos)'!$N$30*100)&gt;100,100,(('5. Variables (datos)'!N20-'5. Variables (datos)'!$N$29)/'5. Variables (datos)'!$N$30*100))*AND(IF(+(('5. Variables (datos)'!N20-'5. Variables (datos)'!$N$29)/'5. Variables (datos)'!$N$30*100)&lt;0,0,(('5. Variables (datos)'!N20-'5. Variables (datos)'!$N$29)/'5. Variables (datos)'!$N$30*100)))</f>
        <v>100</v>
      </c>
      <c r="O20" s="25">
        <f>IF(+(('5. Variables (datos)'!O20-'5. Variables (datos)'!$O$29)/'5. Variables (datos)'!$O$30*100)&gt;100,100,(('5. Variables (datos)'!O20-'5. Variables (datos)'!$O$29)/'5. Variables (datos)'!$O$30*100))*AND(IF(+(('5. Variables (datos)'!O20-'5. Variables (datos)'!$O$29)/'5. Variables (datos)'!$O$30*100)&lt;0,0,(('5. Variables (datos)'!O20-'5. Variables (datos)'!$O$29)/'5. Variables (datos)'!$O$30*100)))</f>
        <v>0</v>
      </c>
      <c r="P20" s="25">
        <f>IF(+(('5. Variables (datos)'!P20-'5. Variables (datos)'!$P$29)/'5. Variables (datos)'!$P$30*100)&gt;100,100,(('5. Variables (datos)'!P20-'5. Variables (datos)'!$P$29)/'5. Variables (datos)'!$P$30*100))*AND(IF(+(('5. Variables (datos)'!P20-'5. Variables (datos)'!$P$29)/'5. Variables (datos)'!$P$30*100)&lt;0,0,(('5. Variables (datos)'!P20-'5. Variables (datos)'!$P$29)/'5. Variables (datos)'!$P$30*100)))</f>
        <v>100</v>
      </c>
      <c r="Q20" s="25">
        <f>IF(+(('5. Variables (datos)'!Q20-'5. Variables (datos)'!$Q$29)/'5. Variables (datos)'!$Q$30*100)&gt;100,100,(('5. Variables (datos)'!Q20-'5. Variables (datos)'!$Q$29)/'5. Variables (datos)'!$Q$30*100))*AND(IF(+(('5. Variables (datos)'!Q20-'5. Variables (datos)'!$Q$29)/'5. Variables (datos)'!$Q$30*100)&lt;0,0,(('5. Variables (datos)'!Q20-'5. Variables (datos)'!$Q$29)/'5. Variables (datos)'!$Q$30*100)))</f>
        <v>19.463958564744548</v>
      </c>
      <c r="R20" s="25">
        <f>IF(+(('5. Variables (datos)'!R20-'5. Variables (datos)'!$R$29)/'5. Variables (datos)'!$R$30*100)&gt;100,100,(('5. Variables (datos)'!R20-'5. Variables (datos)'!$R$29)/'5. Variables (datos)'!$R$30*100))*AND(IF(+(('5. Variables (datos)'!R20-'5. Variables (datos)'!$R$29)/'5. Variables (datos)'!$R$30*100)&lt;0,0,(('5. Variables (datos)'!R20-'5. Variables (datos)'!$R$29)/'5. Variables (datos)'!$R$30*100)))</f>
        <v>0</v>
      </c>
      <c r="S20" s="25">
        <f>IF(+(('5. Variables (datos)'!S20-'5. Variables (datos)'!$S$29)/'5. Variables (datos)'!$S$30*100)&gt;100,100,(('5. Variables (datos)'!S20-'5. Variables (datos)'!$S$29)/'5. Variables (datos)'!$S$30*100))*AND(IF(+(('5. Variables (datos)'!S20-'5. Variables (datos)'!$S$29)/'5. Variables (datos)'!$S$30*100)&lt;0,0,(('5. Variables (datos)'!S20-'5. Variables (datos)'!$S$29)/'5. Variables (datos)'!$S$30*100)))</f>
        <v>50</v>
      </c>
      <c r="T20" s="25">
        <f>IF(+(('5. Variables (datos)'!T20-'5. Variables (datos)'!$T$29)/'5. Variables (datos)'!$T$30*100)&gt;100,100,(('5. Variables (datos)'!T20-'5. Variables (datos)'!$T$29)/'5. Variables (datos)'!$T$30*100))*AND(IF(+(('5. Variables (datos)'!T20-'5. Variables (datos)'!$T$29)/'5. Variables (datos)'!$T$30*100)&lt;0,0,(('5. Variables (datos)'!T20-'5. Variables (datos)'!$T$29)/'5. Variables (datos)'!$T$30*100)))</f>
        <v>0</v>
      </c>
      <c r="U20" s="25">
        <f>IF(+(('5. Variables (datos)'!U20-'5. Variables (datos)'!$U$29)/'5. Variables (datos)'!$U$30*100)&gt;100,100,(('5. Variables (datos)'!U20-'5. Variables (datos)'!$U$29)/'5. Variables (datos)'!$U$30*100))*AND(IF(+(('5. Variables (datos)'!U20-'5. Variables (datos)'!$U$29)/'5. Variables (datos)'!$U$30*100)&lt;0,0,(('5. Variables (datos)'!U20-'5. Variables (datos)'!$U$29)/'5. Variables (datos)'!$U$30*100)))</f>
        <v>86.666666666666671</v>
      </c>
      <c r="V20" s="25" t="e">
        <f>IF(+(('5. Variables (datos)'!V20-'5. Variables (datos)'!$V$29)/'5. Variables (datos)'!$V$30*100)&gt;100,100,(('5. Variables (datos)'!V20-'5. Variables (datos)'!$V$29)/'5. Variables (datos)'!$V$30*100))*AND(IF(+(('5. Variables (datos)'!V20-'5. Variables (datos)'!$V$29)/'5. Variables (datos)'!$V$30*100)&lt;0,0,(('5. Variables (datos)'!V20-'5. Variables (datos)'!$V$29)/'5. Variables (datos)'!$V$30*100)))</f>
        <v>#DIV/0!</v>
      </c>
      <c r="W20" s="25" t="e">
        <f>IF(+(('5. Variables (datos)'!W20-'5. Variables (datos)'!$W$29)/'5. Variables (datos)'!$W$30*100)&gt;100,100,(('5. Variables (datos)'!W20-'5. Variables (datos)'!$W$29)/'5. Variables (datos)'!$W$30*100))*AND(IF(+(('5. Variables (datos)'!W20-'5. Variables (datos)'!$W$29)/'5. Variables (datos)'!$W$30*100)&lt;0,0,(('5. Variables (datos)'!W20-'5. Variables (datos)'!$W$29)/'5. Variables (datos)'!$W$30*100)))</f>
        <v>#DIV/0!</v>
      </c>
      <c r="X20" s="25">
        <f>IF(+(('5. Variables (datos)'!X20-'5. Variables (datos)'!$X$29)/'5. Variables (datos)'!$X$30*100)&gt;100,100,(('5. Variables (datos)'!X20-'5. Variables (datos)'!$X$29)/'5. Variables (datos)'!$X$30*100))*AND(IF(+(('5. Variables (datos)'!X20-'5. Variables (datos)'!$X$29)/'5. Variables (datos)'!$X$30*100)&lt;0,0,(('5. Variables (datos)'!X20-'5. Variables (datos)'!$X$29)/'5. Variables (datos)'!$X$30*100)))</f>
        <v>4.0945716508695504</v>
      </c>
      <c r="Y20" s="25">
        <f>IF(+(('5. Variables (datos)'!Y20-'5. Variables (datos)'!$Y$29)/'5. Variables (datos)'!$Y$30*100)&gt;100,100,(('5. Variables (datos)'!Y20-'5. Variables (datos)'!$Y$29)/'5. Variables (datos)'!$Y$30*100))*AND(IF(+(('5. Variables (datos)'!Y20-'5. Variables (datos)'!$Y$29)/'5. Variables (datos)'!$Y$30*100)&lt;0,0,(('5. Variables (datos)'!Y20-'5. Variables (datos)'!$Y$29)/'5. Variables (datos)'!$Y$30*100)))</f>
        <v>0.77320852890680214</v>
      </c>
      <c r="Z20" s="25">
        <f>IF(+(('5. Variables (datos)'!Z20-'5. Variables (datos)'!$Z$29)/'5. Variables (datos)'!$Z$30*100)&gt;100,100,(('5. Variables (datos)'!Z20-'5. Variables (datos)'!$Z$29)/'5. Variables (datos)'!$Z$30*100))*AND(IF(+(('5. Variables (datos)'!Z20-'5. Variables (datos)'!$Z$29)/'5. Variables (datos)'!$Z$30*100)&lt;0,0,(('5. Variables (datos)'!Z20-'5. Variables (datos)'!$Z$29)/'5. Variables (datos)'!$Z$30*100)))</f>
        <v>0</v>
      </c>
      <c r="AA20" s="25" t="e">
        <f>IF(+(('5. Variables (datos)'!AA20-'5. Variables (datos)'!$AA$29)/'5. Variables (datos)'!$AA$30*100)&gt;100,100,(('5. Variables (datos)'!AA20-'5. Variables (datos)'!$AA$29)/'5. Variables (datos)'!$AA$30*100))*AND(IF(+(('5. Variables (datos)'!AA20-'5. Variables (datos)'!$AA$29)/'5. Variables (datos)'!$AA$30*100)&lt;0,0,(('5. Variables (datos)'!AA20-'5. Variables (datos)'!$AA$29)/'5. Variables (datos)'!$AA$30*100)))</f>
        <v>#DIV/0!</v>
      </c>
    </row>
    <row r="21" spans="1:27" s="8" customFormat="1">
      <c r="A21" s="70" t="str">
        <f>+'2. Resumen '!A21</f>
        <v>Japón</v>
      </c>
      <c r="B21" s="86">
        <f>IF(+(('5. Variables (datos)'!B21-'5. Variables (datos)'!$B$29)/'5. Variables (datos)'!$B$30*100)&gt;100,100,(('5. Variables (datos)'!B21-'5. Variables (datos)'!$B$29)/'5. Variables (datos)'!$B$30*100))*AND(IF(+(('5. Variables (datos)'!B21-'5. Variables (datos)'!$B$29)/'5. Variables (datos)'!$B$30*100)&lt;0,0,(('5. Variables (datos)'!B21-'5. Variables (datos)'!$B$29)/'5. Variables (datos)'!$B$30*100)))</f>
        <v>100</v>
      </c>
      <c r="C21" s="86">
        <f>IF(+(('5. Variables (datos)'!C21-'5. Variables (datos)'!$C$29)/'5. Variables (datos)'!$C$30*100)&gt;100,100,(('5. Variables (datos)'!C21-'5. Variables (datos)'!$C$29)/'5. Variables (datos)'!$C$30*100))*AND(IF(+(('5. Variables (datos)'!C21-'5. Variables (datos)'!$C$29)/'5. Variables (datos)'!$C$30*100)&lt;0,0,(('5. Variables (datos)'!C21-'5. Variables (datos)'!$C$29)/'5. Variables (datos)'!$C$30*100)))</f>
        <v>72.553648068669531</v>
      </c>
      <c r="D21" s="86">
        <f>IF(+(('5. Variables (datos)'!D21-'5. Variables (datos)'!$D$29)/'5. Variables (datos)'!$D$30*100)&gt;100,100,(('5. Variables (datos)'!D21-'5. Variables (datos)'!$D$29)/'5. Variables (datos)'!$D$30*100))*AND(IF(+(('5. Variables (datos)'!D21-'5. Variables (datos)'!$D$29)/'5. Variables (datos)'!$D$30*100)&lt;0,0,(('5. Variables (datos)'!D21-'5. Variables (datos)'!$D$29)/'5. Variables (datos)'!$D$30*100)))</f>
        <v>10.697674418604651</v>
      </c>
      <c r="E21" s="86">
        <f>IF(+(('5. Variables (datos)'!E21-'5. Variables (datos)'!$E$29)/'5. Variables (datos)'!$E$30*100)&gt;100,100,(('5. Variables (datos)'!E21-'5. Variables (datos)'!$E$29)/'5. Variables (datos)'!$E$30*100))*AND(IF(+(('5. Variables (datos)'!E21-'5. Variables (datos)'!$E$29)/'5. Variables (datos)'!$E$30*100)&lt;0,0,(('5. Variables (datos)'!E21-'5. Variables (datos)'!$E$29)/'5. Variables (datos)'!$E$30*100)))</f>
        <v>32.257577667903405</v>
      </c>
      <c r="F21" s="86">
        <f>IF(+(('5. Variables (datos)'!F21-'5. Variables (datos)'!$F$29)/'5. Variables (datos)'!$F$30*100)&gt;100,100,(('5. Variables (datos)'!F21-'5. Variables (datos)'!$F$29)/'5. Variables (datos)'!$F$30*100))*AND(IF(+(('5. Variables (datos)'!F21-'5. Variables (datos)'!$F$29)/'5. Variables (datos)'!$F$30*100)&lt;0,0,(('5. Variables (datos)'!F21-'5. Variables (datos)'!$F$29)/'5. Variables (datos)'!$F$30*100)))</f>
        <v>16.935062332250254</v>
      </c>
      <c r="G21" s="87">
        <f>IF(+(('5. Variables (datos)'!G21-'5. Variables (datos)'!$G$29)/'5. Variables (datos)'!$G$30*100)&gt;100,100,(('5. Variables (datos)'!G21-'5. Variables (datos)'!$G$29)/'5. Variables (datos)'!$G$30*100))*AND(IF(+(('5. Variables (datos)'!G21-'5. Variables (datos)'!$G$29)/'5. Variables (datos)'!$G$30*100)&lt;0,0,(('5. Variables (datos)'!G21-'5. Variables (datos)'!$G$29)/'5. Variables (datos)'!$G$30*100)))</f>
        <v>21.218033388482439</v>
      </c>
      <c r="H21" s="86">
        <f>IF(+(('5. Variables (datos)'!H21-'5. Variables (datos)'!$H$29)/'5. Variables (datos)'!$H$30*100)&gt;100,100,(('5. Variables (datos)'!H21-'5. Variables (datos)'!$H$29)/'5. Variables (datos)'!$H$30*100))*AND(IF(+(('5. Variables (datos)'!H21-'5. Variables (datos)'!$H$29)/'5. Variables (datos)'!$H$30*100)&lt;0,0,(('5. Variables (datos)'!H21-'5. Variables (datos)'!$H$29)/'5. Variables (datos)'!$H$30*100)))</f>
        <v>19.965584547890131</v>
      </c>
      <c r="I21" s="86">
        <f>IF(+(('5. Variables (datos)'!I21-'5. Variables (datos)'!$I$29)/'5. Variables (datos)'!$I$30*100)&gt;100,100,(('5. Variables (datos)'!I21-'5. Variables (datos)'!$I$29)/'5. Variables (datos)'!$I$30*100))*AND(IF(+(('5. Variables (datos)'!I21-'5. Variables (datos)'!$I$29)/'5. Variables (datos)'!$I$30*100)&lt;0,0,(('5. Variables (datos)'!I21-'5. Variables (datos)'!$I$29)/'5. Variables (datos)'!$I$30*100)))</f>
        <v>75.757575757575751</v>
      </c>
      <c r="J21" s="25">
        <f>IF(+(('5. Variables (datos)'!J21-'5. Variables (datos)'!$J$29)/'5. Variables (datos)'!$J$30*100)&gt;100,100,(('5. Variables (datos)'!J21-'5. Variables (datos)'!$J$29)/'5. Variables (datos)'!$J$30*100))*AND(IF(+(('5. Variables (datos)'!J21-'5. Variables (datos)'!$J$29)/'5. Variables (datos)'!$J$30*100)&lt;0,0,(('5. Variables (datos)'!J21-'5. Variables (datos)'!$J$29)/'5. Variables (datos)'!$J$30*100)))</f>
        <v>56.19182490526228</v>
      </c>
      <c r="K21" s="25" t="e">
        <f>IF(+(('5. Variables (datos)'!K21-'5. Variables (datos)'!$K$29)/'5. Variables (datos)'!$K$30*100)&gt;100,100,(('5. Variables (datos)'!K21-'5. Variables (datos)'!$K$29)/'5. Variables (datos)'!$K$30*100))*AND(IF(+(('5. Variables (datos)'!K21-'5. Variables (datos)'!$K$29)/'5. Variables (datos)'!$K$30*100)&lt;0,0,(('5. Variables (datos)'!K21-'5. Variables (datos)'!$K$29)/'5. Variables (datos)'!$K$30*100)))</f>
        <v>#DIV/0!</v>
      </c>
      <c r="L21" s="25">
        <f>IF(+(('5. Variables (datos)'!L21-'5. Variables (datos)'!$L$29)/'5. Variables (datos)'!$L$30*100)&gt;100,100,(('5. Variables (datos)'!L21-'5. Variables (datos)'!$L$29)/'5. Variables (datos)'!$L$30*100))*AND(IF(+(('5. Variables (datos)'!L21-'5. Variables (datos)'!$L$29)/'5. Variables (datos)'!$L$30*100)&lt;0,0,(('5. Variables (datos)'!L21-'5. Variables (datos)'!$L$29)/'5. Variables (datos)'!$L$30*100)))</f>
        <v>0</v>
      </c>
      <c r="M21" s="25">
        <f>IF(+(('5. Variables (datos)'!M21-'5. Variables (datos)'!$M$29)/'5. Variables (datos)'!$M$30*100)&gt;100,100,(('5. Variables (datos)'!M21-'5. Variables (datos)'!$M$29)/'5. Variables (datos)'!$M$30*100))*AND(IF(+(('5. Variables (datos)'!M21-'5. Variables (datos)'!$M$29)/'5. Variables (datos)'!$M$30*100)&lt;0,0,(('5. Variables (datos)'!M21-'5. Variables (datos)'!$M$29)/'5. Variables (datos)'!$M$30*100)))</f>
        <v>2.0599357424746794</v>
      </c>
      <c r="N21" s="25">
        <f>IF(+(('5. Variables (datos)'!N21-'5. Variables (datos)'!$N$29)/'5. Variables (datos)'!$N$30*100)&gt;100,100,(('5. Variables (datos)'!N21-'5. Variables (datos)'!$N$29)/'5. Variables (datos)'!$N$30*100))*AND(IF(+(('5. Variables (datos)'!N21-'5. Variables (datos)'!$N$29)/'5. Variables (datos)'!$N$30*100)&lt;0,0,(('5. Variables (datos)'!N21-'5. Variables (datos)'!$N$29)/'5. Variables (datos)'!$N$30*100)))</f>
        <v>0</v>
      </c>
      <c r="O21" s="25">
        <f>IF(+(('5. Variables (datos)'!O21-'5. Variables (datos)'!$O$29)/'5. Variables (datos)'!$O$30*100)&gt;100,100,(('5. Variables (datos)'!O21-'5. Variables (datos)'!$O$29)/'5. Variables (datos)'!$O$30*100))*AND(IF(+(('5. Variables (datos)'!O21-'5. Variables (datos)'!$O$29)/'5. Variables (datos)'!$O$30*100)&lt;0,0,(('5. Variables (datos)'!O21-'5. Variables (datos)'!$O$29)/'5. Variables (datos)'!$O$30*100)))</f>
        <v>0</v>
      </c>
      <c r="P21" s="25">
        <f>IF(+(('5. Variables (datos)'!P21-'5. Variables (datos)'!$P$29)/'5. Variables (datos)'!$P$30*100)&gt;100,100,(('5. Variables (datos)'!P21-'5. Variables (datos)'!$P$29)/'5. Variables (datos)'!$P$30*100))*AND(IF(+(('5. Variables (datos)'!P21-'5. Variables (datos)'!$P$29)/'5. Variables (datos)'!$P$30*100)&lt;0,0,(('5. Variables (datos)'!P21-'5. Variables (datos)'!$P$29)/'5. Variables (datos)'!$P$30*100)))</f>
        <v>0</v>
      </c>
      <c r="Q21" s="25">
        <f>IF(+(('5. Variables (datos)'!Q21-'5. Variables (datos)'!$Q$29)/'5. Variables (datos)'!$Q$30*100)&gt;100,100,(('5. Variables (datos)'!Q21-'5. Variables (datos)'!$Q$29)/'5. Variables (datos)'!$Q$30*100))*AND(IF(+(('5. Variables (datos)'!Q21-'5. Variables (datos)'!$Q$29)/'5. Variables (datos)'!$Q$30*100)&lt;0,0,(('5. Variables (datos)'!Q21-'5. Variables (datos)'!$Q$29)/'5. Variables (datos)'!$Q$30*100)))</f>
        <v>10.918885628817012</v>
      </c>
      <c r="R21" s="25">
        <f>IF(+(('5. Variables (datos)'!R21-'5. Variables (datos)'!$R$29)/'5. Variables (datos)'!$R$30*100)&gt;100,100,(('5. Variables (datos)'!R21-'5. Variables (datos)'!$R$29)/'5. Variables (datos)'!$R$30*100))*AND(IF(+(('5. Variables (datos)'!R21-'5. Variables (datos)'!$R$29)/'5. Variables (datos)'!$R$30*100)&lt;0,0,(('5. Variables (datos)'!R21-'5. Variables (datos)'!$R$29)/'5. Variables (datos)'!$R$30*100)))</f>
        <v>0</v>
      </c>
      <c r="S21" s="25">
        <f>IF(+(('5. Variables (datos)'!S21-'5. Variables (datos)'!$S$29)/'5. Variables (datos)'!$S$30*100)&gt;100,100,(('5. Variables (datos)'!S21-'5. Variables (datos)'!$S$29)/'5. Variables (datos)'!$S$30*100))*AND(IF(+(('5. Variables (datos)'!S21-'5. Variables (datos)'!$S$29)/'5. Variables (datos)'!$S$30*100)&lt;0,0,(('5. Variables (datos)'!S21-'5. Variables (datos)'!$S$29)/'5. Variables (datos)'!$S$30*100)))</f>
        <v>0</v>
      </c>
      <c r="T21" s="25">
        <f>IF(+(('5. Variables (datos)'!T21-'5. Variables (datos)'!$T$29)/'5. Variables (datos)'!$T$30*100)&gt;100,100,(('5. Variables (datos)'!T21-'5. Variables (datos)'!$T$29)/'5. Variables (datos)'!$T$30*100))*AND(IF(+(('5. Variables (datos)'!T21-'5. Variables (datos)'!$T$29)/'5. Variables (datos)'!$T$30*100)&lt;0,0,(('5. Variables (datos)'!T21-'5. Variables (datos)'!$T$29)/'5. Variables (datos)'!$T$30*100)))</f>
        <v>0</v>
      </c>
      <c r="U21" s="25">
        <f>IF(+(('5. Variables (datos)'!U21-'5. Variables (datos)'!$U$29)/'5. Variables (datos)'!$U$30*100)&gt;100,100,(('5. Variables (datos)'!U21-'5. Variables (datos)'!$U$29)/'5. Variables (datos)'!$U$30*100))*AND(IF(+(('5. Variables (datos)'!U21-'5. Variables (datos)'!$U$29)/'5. Variables (datos)'!$U$30*100)&lt;0,0,(('5. Variables (datos)'!U21-'5. Variables (datos)'!$U$29)/'5. Variables (datos)'!$U$30*100)))</f>
        <v>82.222222222222214</v>
      </c>
      <c r="V21" s="25" t="e">
        <f>IF(+(('5. Variables (datos)'!V21-'5. Variables (datos)'!$V$29)/'5. Variables (datos)'!$V$30*100)&gt;100,100,(('5. Variables (datos)'!V21-'5. Variables (datos)'!$V$29)/'5. Variables (datos)'!$V$30*100))*AND(IF(+(('5. Variables (datos)'!V21-'5. Variables (datos)'!$V$29)/'5. Variables (datos)'!$V$30*100)&lt;0,0,(('5. Variables (datos)'!V21-'5. Variables (datos)'!$V$29)/'5. Variables (datos)'!$V$30*100)))</f>
        <v>#DIV/0!</v>
      </c>
      <c r="W21" s="25" t="e">
        <f>IF(+(('5. Variables (datos)'!W21-'5. Variables (datos)'!$W$29)/'5. Variables (datos)'!$W$30*100)&gt;100,100,(('5. Variables (datos)'!W21-'5. Variables (datos)'!$W$29)/'5. Variables (datos)'!$W$30*100))*AND(IF(+(('5. Variables (datos)'!W21-'5. Variables (datos)'!$W$29)/'5. Variables (datos)'!$W$30*100)&lt;0,0,(('5. Variables (datos)'!W21-'5. Variables (datos)'!$W$29)/'5. Variables (datos)'!$W$30*100)))</f>
        <v>#DIV/0!</v>
      </c>
      <c r="X21" s="25">
        <f>IF(+(('5. Variables (datos)'!X21-'5. Variables (datos)'!$X$29)/'5. Variables (datos)'!$X$30*100)&gt;100,100,(('5. Variables (datos)'!X21-'5. Variables (datos)'!$X$29)/'5. Variables (datos)'!$X$30*100))*AND(IF(+(('5. Variables (datos)'!X21-'5. Variables (datos)'!$X$29)/'5. Variables (datos)'!$X$30*100)&lt;0,0,(('5. Variables (datos)'!X21-'5. Variables (datos)'!$X$29)/'5. Variables (datos)'!$X$30*100)))</f>
        <v>0</v>
      </c>
      <c r="Y21" s="25">
        <f>IF(+(('5. Variables (datos)'!Y21-'5. Variables (datos)'!$Y$29)/'5. Variables (datos)'!$Y$30*100)&gt;100,100,(('5. Variables (datos)'!Y21-'5. Variables (datos)'!$Y$29)/'5. Variables (datos)'!$Y$30*100))*AND(IF(+(('5. Variables (datos)'!Y21-'5. Variables (datos)'!$Y$29)/'5. Variables (datos)'!$Y$30*100)&lt;0,0,(('5. Variables (datos)'!Y21-'5. Variables (datos)'!$Y$29)/'5. Variables (datos)'!$Y$30*100)))</f>
        <v>0</v>
      </c>
      <c r="Z21" s="25">
        <f>IF(+(('5. Variables (datos)'!Z21-'5. Variables (datos)'!$Z$29)/'5. Variables (datos)'!$Z$30*100)&gt;100,100,(('5. Variables (datos)'!Z21-'5. Variables (datos)'!$Z$29)/'5. Variables (datos)'!$Z$30*100))*AND(IF(+(('5. Variables (datos)'!Z21-'5. Variables (datos)'!$Z$29)/'5. Variables (datos)'!$Z$30*100)&lt;0,0,(('5. Variables (datos)'!Z21-'5. Variables (datos)'!$Z$29)/'5. Variables (datos)'!$Z$30*100)))</f>
        <v>5.335930380249895</v>
      </c>
      <c r="AA21" s="25" t="e">
        <f>IF(+(('5. Variables (datos)'!AA21-'5. Variables (datos)'!$AA$29)/'5. Variables (datos)'!$AA$30*100)&gt;100,100,(('5. Variables (datos)'!AA21-'5. Variables (datos)'!$AA$29)/'5. Variables (datos)'!$AA$30*100))*AND(IF(+(('5. Variables (datos)'!AA21-'5. Variables (datos)'!$AA$29)/'5. Variables (datos)'!$AA$30*100)&lt;0,0,(('5. Variables (datos)'!AA21-'5. Variables (datos)'!$AA$29)/'5. Variables (datos)'!$AA$30*100)))</f>
        <v>#DIV/0!</v>
      </c>
    </row>
    <row r="22" spans="1:27" s="8" customFormat="1">
      <c r="A22" s="70" t="str">
        <f>+'2. Resumen '!A22</f>
        <v>Mercado adicional</v>
      </c>
      <c r="B22" s="86">
        <f>IF(+(('5. Variables (datos)'!B22-'5. Variables (datos)'!$B$29)/'5. Variables (datos)'!$B$30*100)&gt;100,100,(('5. Variables (datos)'!B22-'5. Variables (datos)'!$B$29)/'5. Variables (datos)'!$B$30*100))*AND(IF(+(('5. Variables (datos)'!B22-'5. Variables (datos)'!$B$29)/'5. Variables (datos)'!$B$30*100)&lt;0,0,(('5. Variables (datos)'!B22-'5. Variables (datos)'!$B$29)/'5. Variables (datos)'!$B$30*100)))</f>
        <v>0</v>
      </c>
      <c r="C22" s="86">
        <f>IF(+(('5. Variables (datos)'!C22-'5. Variables (datos)'!$C$29)/'5. Variables (datos)'!$C$30*100)&gt;100,100,(('5. Variables (datos)'!C22-'5. Variables (datos)'!$C$29)/'5. Variables (datos)'!$C$30*100))*AND(IF(+(('5. Variables (datos)'!C22-'5. Variables (datos)'!$C$29)/'5. Variables (datos)'!$C$30*100)&lt;0,0,(('5. Variables (datos)'!C22-'5. Variables (datos)'!$C$29)/'5. Variables (datos)'!$C$30*100)))</f>
        <v>0</v>
      </c>
      <c r="D22" s="86">
        <f>IF(+(('5. Variables (datos)'!D22-'5. Variables (datos)'!$D$29)/'5. Variables (datos)'!$D$30*100)&gt;100,100,(('5. Variables (datos)'!D22-'5. Variables (datos)'!$D$29)/'5. Variables (datos)'!$D$30*100))*AND(IF(+(('5. Variables (datos)'!D22-'5. Variables (datos)'!$D$29)/'5. Variables (datos)'!$D$30*100)&lt;0,0,(('5. Variables (datos)'!D22-'5. Variables (datos)'!$D$29)/'5. Variables (datos)'!$D$30*100)))</f>
        <v>0</v>
      </c>
      <c r="E22" s="86">
        <f>IF(+(('5. Variables (datos)'!E22-'5. Variables (datos)'!$E$29)/'5. Variables (datos)'!$E$30*100)&gt;100,100,(('5. Variables (datos)'!E22-'5. Variables (datos)'!$E$29)/'5. Variables (datos)'!$E$30*100))*AND(IF(+(('5. Variables (datos)'!E22-'5. Variables (datos)'!$E$29)/'5. Variables (datos)'!$E$30*100)&lt;0,0,(('5. Variables (datos)'!E22-'5. Variables (datos)'!$E$29)/'5. Variables (datos)'!$E$30*100)))</f>
        <v>0</v>
      </c>
      <c r="F22" s="86">
        <f>IF(+(('5. Variables (datos)'!F22-'5. Variables (datos)'!$F$29)/'5. Variables (datos)'!$F$30*100)&gt;100,100,(('5. Variables (datos)'!F22-'5. Variables (datos)'!$F$29)/'5. Variables (datos)'!$F$30*100))*AND(IF(+(('5. Variables (datos)'!F22-'5. Variables (datos)'!$F$29)/'5. Variables (datos)'!$F$30*100)&lt;0,0,(('5. Variables (datos)'!F22-'5. Variables (datos)'!$F$29)/'5. Variables (datos)'!$F$30*100)))</f>
        <v>0</v>
      </c>
      <c r="G22" s="87">
        <f>IF(+(('5. Variables (datos)'!G22-'5. Variables (datos)'!$G$29)/'5. Variables (datos)'!$G$30*100)&gt;100,100,(('5. Variables (datos)'!G22-'5. Variables (datos)'!$G$29)/'5. Variables (datos)'!$G$30*100))*AND(IF(+(('5. Variables (datos)'!G22-'5. Variables (datos)'!$G$29)/'5. Variables (datos)'!$G$30*100)&lt;0,0,(('5. Variables (datos)'!G22-'5. Variables (datos)'!$G$29)/'5. Variables (datos)'!$G$30*100)))</f>
        <v>0</v>
      </c>
      <c r="H22" s="86">
        <f>IF(+(('5. Variables (datos)'!H22-'5. Variables (datos)'!$H$29)/'5. Variables (datos)'!$H$30*100)&gt;100,100,(('5. Variables (datos)'!H22-'5. Variables (datos)'!$H$29)/'5. Variables (datos)'!$H$30*100))*AND(IF(+(('5. Variables (datos)'!H22-'5. Variables (datos)'!$H$29)/'5. Variables (datos)'!$H$30*100)&lt;0,0,(('5. Variables (datos)'!H22-'5. Variables (datos)'!$H$29)/'5. Variables (datos)'!$H$30*100)))</f>
        <v>0</v>
      </c>
      <c r="I22" s="86">
        <f>IF(+(('5. Variables (datos)'!I22-'5. Variables (datos)'!$I$29)/'5. Variables (datos)'!$I$30*100)&gt;100,100,(('5. Variables (datos)'!I22-'5. Variables (datos)'!$I$29)/'5. Variables (datos)'!$I$30*100))*AND(IF(+(('5. Variables (datos)'!I22-'5. Variables (datos)'!$I$29)/'5. Variables (datos)'!$I$30*100)&lt;0,0,(('5. Variables (datos)'!I22-'5. Variables (datos)'!$I$29)/'5. Variables (datos)'!$I$30*100)))</f>
        <v>0</v>
      </c>
      <c r="J22" s="25">
        <f>IF(+(('5. Variables (datos)'!J22-'5. Variables (datos)'!$J$29)/'5. Variables (datos)'!$J$30*100)&gt;100,100,(('5. Variables (datos)'!J22-'5. Variables (datos)'!$J$29)/'5. Variables (datos)'!$J$30*100))*AND(IF(+(('5. Variables (datos)'!J22-'5. Variables (datos)'!$J$29)/'5. Variables (datos)'!$J$30*100)&lt;0,0,(('5. Variables (datos)'!J22-'5. Variables (datos)'!$J$29)/'5. Variables (datos)'!$J$30*100)))</f>
        <v>56.19182490526228</v>
      </c>
      <c r="K22" s="25" t="e">
        <f>IF(+(('5. Variables (datos)'!K22-'5. Variables (datos)'!$K$29)/'5. Variables (datos)'!$K$30*100)&gt;100,100,(('5. Variables (datos)'!K22-'5. Variables (datos)'!$K$29)/'5. Variables (datos)'!$K$30*100))*AND(IF(+(('5. Variables (datos)'!K22-'5. Variables (datos)'!$K$29)/'5. Variables (datos)'!$K$30*100)&lt;0,0,(('5. Variables (datos)'!K22-'5. Variables (datos)'!$K$29)/'5. Variables (datos)'!$K$30*100)))</f>
        <v>#DIV/0!</v>
      </c>
      <c r="L22" s="25">
        <f>IF(+(('5. Variables (datos)'!L22-'5. Variables (datos)'!$L$29)/'5. Variables (datos)'!$L$30*100)&gt;100,100,(('5. Variables (datos)'!L22-'5. Variables (datos)'!$L$29)/'5. Variables (datos)'!$L$30*100))*AND(IF(+(('5. Variables (datos)'!L22-'5. Variables (datos)'!$L$29)/'5. Variables (datos)'!$L$30*100)&lt;0,0,(('5. Variables (datos)'!L22-'5. Variables (datos)'!$L$29)/'5. Variables (datos)'!$L$30*100)))</f>
        <v>0</v>
      </c>
      <c r="M22" s="25">
        <f>IF(+(('5. Variables (datos)'!M22-'5. Variables (datos)'!$M$29)/'5. Variables (datos)'!$M$30*100)&gt;100,100,(('5. Variables (datos)'!M22-'5. Variables (datos)'!$M$29)/'5. Variables (datos)'!$M$30*100))*AND(IF(+(('5. Variables (datos)'!M22-'5. Variables (datos)'!$M$29)/'5. Variables (datos)'!$M$30*100)&lt;0,0,(('5. Variables (datos)'!M22-'5. Variables (datos)'!$M$29)/'5. Variables (datos)'!$M$30*100)))</f>
        <v>0</v>
      </c>
      <c r="N22" s="25">
        <f>IF(+(('5. Variables (datos)'!N22-'5. Variables (datos)'!$N$29)/'5. Variables (datos)'!$N$30*100)&gt;100,100,(('5. Variables (datos)'!N22-'5. Variables (datos)'!$N$29)/'5. Variables (datos)'!$N$30*100))*AND(IF(+(('5. Variables (datos)'!N22-'5. Variables (datos)'!$N$29)/'5. Variables (datos)'!$N$30*100)&lt;0,0,(('5. Variables (datos)'!N22-'5. Variables (datos)'!$N$29)/'5. Variables (datos)'!$N$30*100)))</f>
        <v>0</v>
      </c>
      <c r="O22" s="25">
        <f>IF(+(('5. Variables (datos)'!O22-'5. Variables (datos)'!$O$29)/'5. Variables (datos)'!$O$30*100)&gt;100,100,(('5. Variables (datos)'!O22-'5. Variables (datos)'!$O$29)/'5. Variables (datos)'!$O$30*100))*AND(IF(+(('5. Variables (datos)'!O22-'5. Variables (datos)'!$O$29)/'5. Variables (datos)'!$O$30*100)&lt;0,0,(('5. Variables (datos)'!O22-'5. Variables (datos)'!$O$29)/'5. Variables (datos)'!$O$30*100)))</f>
        <v>0</v>
      </c>
      <c r="P22" s="25">
        <f>IF(+(('5. Variables (datos)'!P22-'5. Variables (datos)'!$P$29)/'5. Variables (datos)'!$P$30*100)&gt;100,100,(('5. Variables (datos)'!P22-'5. Variables (datos)'!$P$29)/'5. Variables (datos)'!$P$30*100))*AND(IF(+(('5. Variables (datos)'!P22-'5. Variables (datos)'!$P$29)/'5. Variables (datos)'!$P$30*100)&lt;0,0,(('5. Variables (datos)'!P22-'5. Variables (datos)'!$P$29)/'5. Variables (datos)'!$P$30*100)))</f>
        <v>0</v>
      </c>
      <c r="Q22" s="25">
        <f>IF(+(('5. Variables (datos)'!Q22-'5. Variables (datos)'!$Q$29)/'5. Variables (datos)'!$Q$30*100)&gt;100,100,(('5. Variables (datos)'!Q22-'5. Variables (datos)'!$Q$29)/'5. Variables (datos)'!$Q$30*100))*AND(IF(+(('5. Variables (datos)'!Q22-'5. Variables (datos)'!$Q$29)/'5. Variables (datos)'!$Q$30*100)&lt;0,0,(('5. Variables (datos)'!Q22-'5. Variables (datos)'!$Q$29)/'5. Variables (datos)'!$Q$30*100)))</f>
        <v>0</v>
      </c>
      <c r="R22" s="25">
        <f>IF(+(('5. Variables (datos)'!R22-'5. Variables (datos)'!$R$29)/'5. Variables (datos)'!$R$30*100)&gt;100,100,(('5. Variables (datos)'!R22-'5. Variables (datos)'!$R$29)/'5. Variables (datos)'!$R$30*100))*AND(IF(+(('5. Variables (datos)'!R22-'5. Variables (datos)'!$R$29)/'5. Variables (datos)'!$R$30*100)&lt;0,0,(('5. Variables (datos)'!R22-'5. Variables (datos)'!$R$29)/'5. Variables (datos)'!$R$30*100)))</f>
        <v>0</v>
      </c>
      <c r="S22" s="25">
        <f>IF(+(('5. Variables (datos)'!S22-'5. Variables (datos)'!$S$29)/'5. Variables (datos)'!$S$30*100)&gt;100,100,(('5. Variables (datos)'!S22-'5. Variables (datos)'!$S$29)/'5. Variables (datos)'!$S$30*100))*AND(IF(+(('5. Variables (datos)'!S22-'5. Variables (datos)'!$S$29)/'5. Variables (datos)'!$S$30*100)&lt;0,0,(('5. Variables (datos)'!S22-'5. Variables (datos)'!$S$29)/'5. Variables (datos)'!$S$30*100)))</f>
        <v>0</v>
      </c>
      <c r="T22" s="25">
        <f>IF(+(('5. Variables (datos)'!T22-'5. Variables (datos)'!$T$29)/'5. Variables (datos)'!$T$30*100)&gt;100,100,(('5. Variables (datos)'!T22-'5. Variables (datos)'!$T$29)/'5. Variables (datos)'!$T$30*100))*AND(IF(+(('5. Variables (datos)'!T22-'5. Variables (datos)'!$T$29)/'5. Variables (datos)'!$T$30*100)&lt;0,0,(('5. Variables (datos)'!T22-'5. Variables (datos)'!$T$29)/'5. Variables (datos)'!$T$30*100)))</f>
        <v>0</v>
      </c>
      <c r="U22" s="25">
        <f>IF(+(('5. Variables (datos)'!U22-'5. Variables (datos)'!$U$29)/'5. Variables (datos)'!$U$30*100)&gt;100,100,(('5. Variables (datos)'!U22-'5. Variables (datos)'!$U$29)/'5. Variables (datos)'!$U$30*100))*AND(IF(+(('5. Variables (datos)'!U22-'5. Variables (datos)'!$U$29)/'5. Variables (datos)'!$U$30*100)&lt;0,0,(('5. Variables (datos)'!U22-'5. Variables (datos)'!$U$29)/'5. Variables (datos)'!$U$30*100)))</f>
        <v>0</v>
      </c>
      <c r="V22" s="25" t="e">
        <f>IF(+(('5. Variables (datos)'!V22-'5. Variables (datos)'!$V$29)/'5. Variables (datos)'!$V$30*100)&gt;100,100,(('5. Variables (datos)'!V22-'5. Variables (datos)'!$V$29)/'5. Variables (datos)'!$V$30*100))*AND(IF(+(('5. Variables (datos)'!V22-'5. Variables (datos)'!$V$29)/'5. Variables (datos)'!$V$30*100)&lt;0,0,(('5. Variables (datos)'!V22-'5. Variables (datos)'!$V$29)/'5. Variables (datos)'!$V$30*100)))</f>
        <v>#DIV/0!</v>
      </c>
      <c r="W22" s="25" t="e">
        <f>IF(+(('5. Variables (datos)'!W22-'5. Variables (datos)'!$W$29)/'5. Variables (datos)'!$W$30*100)&gt;100,100,(('5. Variables (datos)'!W22-'5. Variables (datos)'!$W$29)/'5. Variables (datos)'!$W$30*100))*AND(IF(+(('5. Variables (datos)'!W22-'5. Variables (datos)'!$W$29)/'5. Variables (datos)'!$W$30*100)&lt;0,0,(('5. Variables (datos)'!W22-'5. Variables (datos)'!$W$29)/'5. Variables (datos)'!$W$30*100)))</f>
        <v>#DIV/0!</v>
      </c>
      <c r="X22" s="25">
        <f>IF(+(('5. Variables (datos)'!X22-'5. Variables (datos)'!$X$29)/'5. Variables (datos)'!$X$30*100)&gt;100,100,(('5. Variables (datos)'!X22-'5. Variables (datos)'!$X$29)/'5. Variables (datos)'!$X$30*100))*AND(IF(+(('5. Variables (datos)'!X22-'5. Variables (datos)'!$X$29)/'5. Variables (datos)'!$X$30*100)&lt;0,0,(('5. Variables (datos)'!X22-'5. Variables (datos)'!$X$29)/'5. Variables (datos)'!$X$30*100)))</f>
        <v>0</v>
      </c>
      <c r="Y22" s="25">
        <f>IF(+(('5. Variables (datos)'!Y22-'5. Variables (datos)'!$Y$29)/'5. Variables (datos)'!$Y$30*100)&gt;100,100,(('5. Variables (datos)'!Y22-'5. Variables (datos)'!$Y$29)/'5. Variables (datos)'!$Y$30*100))*AND(IF(+(('5. Variables (datos)'!Y22-'5. Variables (datos)'!$Y$29)/'5. Variables (datos)'!$Y$30*100)&lt;0,0,(('5. Variables (datos)'!Y22-'5. Variables (datos)'!$Y$29)/'5. Variables (datos)'!$Y$30*100)))</f>
        <v>0</v>
      </c>
      <c r="Z22" s="25">
        <f>IF(+(('5. Variables (datos)'!Z22-'5. Variables (datos)'!$Z$29)/'5. Variables (datos)'!$Z$30*100)&gt;100,100,(('5. Variables (datos)'!Z22-'5. Variables (datos)'!$Z$29)/'5. Variables (datos)'!$Z$30*100))*AND(IF(+(('5. Variables (datos)'!Z22-'5. Variables (datos)'!$Z$29)/'5. Variables (datos)'!$Z$30*100)&lt;0,0,(('5. Variables (datos)'!Z22-'5. Variables (datos)'!$Z$29)/'5. Variables (datos)'!$Z$30*100)))</f>
        <v>0</v>
      </c>
      <c r="AA22" s="25" t="e">
        <f>IF(+(('5. Variables (datos)'!AA22-'5. Variables (datos)'!$AA$29)/'5. Variables (datos)'!$AA$30*100)&gt;100,100,(('5. Variables (datos)'!AA22-'5. Variables (datos)'!$AA$29)/'5. Variables (datos)'!$AA$30*100))*AND(IF(+(('5. Variables (datos)'!AA22-'5. Variables (datos)'!$AA$29)/'5. Variables (datos)'!$AA$30*100)&lt;0,0,(('5. Variables (datos)'!AA22-'5. Variables (datos)'!$AA$29)/'5. Variables (datos)'!$AA$30*100)))</f>
        <v>#DIV/0!</v>
      </c>
    </row>
    <row r="23" spans="1:27" s="8" customFormat="1">
      <c r="X23" s="19"/>
      <c r="Y23" s="19"/>
      <c r="Z23" s="75"/>
      <c r="AA23" s="19"/>
    </row>
    <row r="24" spans="1:27" s="8" customFormat="1"/>
    <row r="25" spans="1:27" s="8" customFormat="1"/>
  </sheetData>
  <mergeCells count="5">
    <mergeCell ref="B1:D1"/>
    <mergeCell ref="E1:K1"/>
    <mergeCell ref="L1:R1"/>
    <mergeCell ref="T1:W1"/>
    <mergeCell ref="X1:AA1"/>
  </mergeCells>
  <pageMargins left="0.70866141732283472" right="0.70866141732283472" top="0.74803149606299213" bottom="0.74803149606299213" header="0.31496062992125984" footer="0.31496062992125984"/>
  <pageSetup paperSize="9" scale="5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AB32"/>
  <sheetViews>
    <sheetView showGridLines="0" zoomScale="85" zoomScaleNormal="85" workbookViewId="0">
      <pane xSplit="1" ySplit="4" topLeftCell="B11" activePane="bottomRight" state="frozen"/>
      <selection pane="topRight" activeCell="B1" sqref="B1"/>
      <selection pane="bottomLeft" activeCell="A5" sqref="A5"/>
      <selection pane="bottomRight" activeCell="C29" sqref="C29"/>
    </sheetView>
  </sheetViews>
  <sheetFormatPr defaultColWidth="11.42578125" defaultRowHeight="12"/>
  <cols>
    <col min="1" max="1" width="15" style="5" customWidth="1"/>
    <col min="2" max="16" width="12.42578125" style="5" customWidth="1"/>
    <col min="17" max="17" width="13" style="5" customWidth="1"/>
    <col min="18" max="24" width="12.42578125" style="5" customWidth="1"/>
    <col min="25" max="25" width="14.140625" style="5" bestFit="1" customWidth="1"/>
    <col min="26" max="27" width="12.42578125" style="5" customWidth="1"/>
    <col min="28" max="16384" width="11.42578125" style="5"/>
  </cols>
  <sheetData>
    <row r="1" spans="1:27" ht="15" customHeight="1">
      <c r="A1" s="17"/>
      <c r="B1" s="141" t="s">
        <v>21</v>
      </c>
      <c r="C1" s="141"/>
      <c r="D1" s="141"/>
      <c r="E1" s="142" t="s">
        <v>22</v>
      </c>
      <c r="F1" s="142"/>
      <c r="G1" s="142"/>
      <c r="H1" s="142"/>
      <c r="I1" s="142"/>
      <c r="J1" s="142"/>
      <c r="K1" s="142"/>
      <c r="L1" s="143" t="s">
        <v>60</v>
      </c>
      <c r="M1" s="143"/>
      <c r="N1" s="143"/>
      <c r="O1" s="143"/>
      <c r="P1" s="143"/>
      <c r="Q1" s="143"/>
      <c r="R1" s="143"/>
      <c r="S1" s="108"/>
      <c r="T1" s="144" t="s">
        <v>61</v>
      </c>
      <c r="U1" s="144"/>
      <c r="V1" s="144"/>
      <c r="W1" s="144"/>
      <c r="X1" s="145" t="s">
        <v>25</v>
      </c>
      <c r="Y1" s="145"/>
      <c r="Z1" s="145"/>
      <c r="AA1" s="145"/>
    </row>
    <row r="2" spans="1:27" s="13" customFormat="1" ht="15">
      <c r="A2" s="17"/>
      <c r="B2" s="26">
        <v>1</v>
      </c>
      <c r="C2" s="26">
        <v>2</v>
      </c>
      <c r="D2" s="26">
        <v>3</v>
      </c>
      <c r="E2" s="26">
        <v>4</v>
      </c>
      <c r="F2" s="26">
        <v>5</v>
      </c>
      <c r="G2" s="26">
        <v>6</v>
      </c>
      <c r="H2" s="26">
        <v>7</v>
      </c>
      <c r="I2" s="26">
        <v>8</v>
      </c>
      <c r="J2" s="26">
        <v>9</v>
      </c>
      <c r="K2" s="26">
        <v>10</v>
      </c>
      <c r="L2" s="26">
        <v>11</v>
      </c>
      <c r="M2" s="26">
        <v>12</v>
      </c>
      <c r="N2" s="26">
        <v>13</v>
      </c>
      <c r="O2" s="26">
        <v>14</v>
      </c>
      <c r="P2" s="26">
        <v>15</v>
      </c>
      <c r="Q2" s="26">
        <v>16</v>
      </c>
      <c r="R2" s="26">
        <v>17</v>
      </c>
      <c r="S2" s="26">
        <v>18</v>
      </c>
      <c r="T2" s="26">
        <v>19</v>
      </c>
      <c r="U2" s="26">
        <v>20</v>
      </c>
      <c r="V2" s="26">
        <v>21</v>
      </c>
      <c r="W2" s="26">
        <v>22</v>
      </c>
      <c r="X2" s="26">
        <v>23</v>
      </c>
      <c r="Y2" s="26">
        <v>24</v>
      </c>
      <c r="Z2" s="26">
        <v>25</v>
      </c>
      <c r="AA2" s="26">
        <v>26</v>
      </c>
    </row>
    <row r="3" spans="1:27" ht="57" customHeight="1">
      <c r="A3" s="23" t="s">
        <v>19</v>
      </c>
      <c r="B3" s="28" t="s">
        <v>43</v>
      </c>
      <c r="C3" s="28" t="s">
        <v>44</v>
      </c>
      <c r="D3" s="28" t="s">
        <v>46</v>
      </c>
      <c r="E3" s="85" t="s">
        <v>70</v>
      </c>
      <c r="F3" s="85" t="s">
        <v>71</v>
      </c>
      <c r="G3" s="85" t="s">
        <v>67</v>
      </c>
      <c r="H3" s="85" t="s">
        <v>68</v>
      </c>
      <c r="I3" s="85" t="s">
        <v>64</v>
      </c>
      <c r="J3" s="85" t="s">
        <v>73</v>
      </c>
      <c r="K3" s="85" t="s">
        <v>75</v>
      </c>
      <c r="L3" s="29" t="s">
        <v>47</v>
      </c>
      <c r="M3" s="29" t="s">
        <v>49</v>
      </c>
      <c r="N3" s="29" t="s">
        <v>88</v>
      </c>
      <c r="O3" s="29" t="s">
        <v>51</v>
      </c>
      <c r="P3" s="29" t="s">
        <v>83</v>
      </c>
      <c r="Q3" s="29" t="s">
        <v>62</v>
      </c>
      <c r="R3" s="29" t="s">
        <v>84</v>
      </c>
      <c r="S3" s="29" t="s">
        <v>80</v>
      </c>
      <c r="T3" s="30" t="s">
        <v>52</v>
      </c>
      <c r="U3" s="30" t="s">
        <v>53</v>
      </c>
      <c r="V3" s="105" t="s">
        <v>75</v>
      </c>
      <c r="W3" s="105" t="s">
        <v>75</v>
      </c>
      <c r="X3" s="101" t="s">
        <v>85</v>
      </c>
      <c r="Y3" s="101" t="s">
        <v>81</v>
      </c>
      <c r="Z3" s="101" t="s">
        <v>87</v>
      </c>
      <c r="AA3" s="101" t="s">
        <v>75</v>
      </c>
    </row>
    <row r="4" spans="1:27" ht="46.5" customHeight="1">
      <c r="A4" s="3"/>
      <c r="B4" s="73" t="s">
        <v>42</v>
      </c>
      <c r="C4" s="73" t="s">
        <v>45</v>
      </c>
      <c r="D4" s="73" t="s">
        <v>42</v>
      </c>
      <c r="E4" s="94" t="s">
        <v>69</v>
      </c>
      <c r="F4" s="94" t="s">
        <v>69</v>
      </c>
      <c r="G4" s="94" t="s">
        <v>66</v>
      </c>
      <c r="H4" s="94" t="s">
        <v>66</v>
      </c>
      <c r="I4" s="94" t="s">
        <v>65</v>
      </c>
      <c r="J4" s="73" t="s">
        <v>74</v>
      </c>
      <c r="K4" s="73"/>
      <c r="L4" s="123" t="s">
        <v>48</v>
      </c>
      <c r="M4" s="123" t="s">
        <v>48</v>
      </c>
      <c r="N4" s="126"/>
      <c r="O4" s="123" t="s">
        <v>48</v>
      </c>
      <c r="P4" s="126" t="s">
        <v>82</v>
      </c>
      <c r="Q4" s="81" t="s">
        <v>63</v>
      </c>
      <c r="R4" s="123">
        <v>2015</v>
      </c>
      <c r="S4" s="126" t="s">
        <v>79</v>
      </c>
      <c r="T4" s="123" t="s">
        <v>55</v>
      </c>
      <c r="U4" s="123" t="s">
        <v>54</v>
      </c>
      <c r="V4" s="103"/>
      <c r="W4" s="103"/>
      <c r="X4" s="123" t="s">
        <v>48</v>
      </c>
      <c r="Y4" s="123" t="s">
        <v>72</v>
      </c>
      <c r="Z4" s="123" t="s">
        <v>86</v>
      </c>
      <c r="AA4" s="103"/>
    </row>
    <row r="5" spans="1:27" s="8" customFormat="1">
      <c r="A5" s="131" t="s">
        <v>5</v>
      </c>
      <c r="B5" s="74">
        <f>964.3/1000</f>
        <v>0.96429999999999993</v>
      </c>
      <c r="C5" s="99">
        <v>1108</v>
      </c>
      <c r="D5" s="78">
        <v>7.5999999999999998E-2</v>
      </c>
      <c r="E5" s="74">
        <v>816.5789604859325</v>
      </c>
      <c r="F5" s="78">
        <v>0.19705084106269077</v>
      </c>
      <c r="G5" s="98">
        <v>6859.4</v>
      </c>
      <c r="H5" s="78">
        <v>8.6279959796747407E-2</v>
      </c>
      <c r="I5" s="79">
        <v>30</v>
      </c>
      <c r="J5" s="107">
        <f t="shared" ref="J5:J21" si="0">O5/F5</f>
        <v>-0.47703424909561465</v>
      </c>
      <c r="K5" s="80"/>
      <c r="L5" s="82">
        <v>108210.5</v>
      </c>
      <c r="M5" s="95">
        <v>0.12078802967033875</v>
      </c>
      <c r="N5" s="82">
        <v>320</v>
      </c>
      <c r="O5" s="95">
        <v>-9.4E-2</v>
      </c>
      <c r="P5" s="83">
        <v>6.6</v>
      </c>
      <c r="Q5" s="124">
        <v>9.2482184187015037E-2</v>
      </c>
      <c r="R5" s="95">
        <v>4.8126074668577566E-2</v>
      </c>
      <c r="S5" s="83">
        <v>3.5771739908141131</v>
      </c>
      <c r="T5" s="83">
        <v>3</v>
      </c>
      <c r="U5" s="83">
        <v>6</v>
      </c>
      <c r="V5" s="104"/>
      <c r="W5" s="104"/>
      <c r="X5" s="102">
        <v>23692</v>
      </c>
      <c r="Y5" s="82">
        <v>2888.1503560158585</v>
      </c>
      <c r="Z5" s="82">
        <v>5855950</v>
      </c>
      <c r="AA5" s="104"/>
    </row>
    <row r="6" spans="1:27" s="8" customFormat="1">
      <c r="A6" s="131" t="s">
        <v>6</v>
      </c>
      <c r="B6" s="74">
        <v>3.1659999999999999</v>
      </c>
      <c r="C6" s="99">
        <v>778</v>
      </c>
      <c r="D6" s="78">
        <v>6.4000000000000001E-2</v>
      </c>
      <c r="E6" s="74">
        <v>1110.9216877066383</v>
      </c>
      <c r="F6" s="78">
        <v>8.8527376811002645E-2</v>
      </c>
      <c r="G6" s="98">
        <v>7503.9</v>
      </c>
      <c r="H6" s="78">
        <v>0.14799852867221541</v>
      </c>
      <c r="I6" s="79">
        <v>43</v>
      </c>
      <c r="J6" s="107">
        <f t="shared" si="0"/>
        <v>1.1521859528014717</v>
      </c>
      <c r="K6" s="80"/>
      <c r="L6" s="82">
        <v>68784.625</v>
      </c>
      <c r="M6" s="95">
        <v>6.166078963466215E-2</v>
      </c>
      <c r="N6" s="82">
        <v>447</v>
      </c>
      <c r="O6" s="95">
        <v>0.10199999999999999</v>
      </c>
      <c r="P6" s="83">
        <v>6.5</v>
      </c>
      <c r="Q6" s="124">
        <v>3.3264333937684132E-2</v>
      </c>
      <c r="R6" s="95">
        <v>2.7716306717870478E-2</v>
      </c>
      <c r="S6" s="83">
        <v>2.5375338532245619</v>
      </c>
      <c r="T6" s="83">
        <v>2</v>
      </c>
      <c r="U6" s="83">
        <f>9+0.416666666666667</f>
        <v>9.4166666666666679</v>
      </c>
      <c r="V6" s="80"/>
      <c r="W6" s="80"/>
      <c r="X6" s="98">
        <v>12893</v>
      </c>
      <c r="Y6" s="82">
        <v>1058.3101863869997</v>
      </c>
      <c r="Z6" s="82">
        <v>3159827</v>
      </c>
      <c r="AA6" s="80"/>
    </row>
    <row r="7" spans="1:27" s="8" customFormat="1">
      <c r="A7" s="131" t="s">
        <v>7</v>
      </c>
      <c r="B7" s="74">
        <f>385.4/1000</f>
        <v>0.38539999999999996</v>
      </c>
      <c r="C7" s="99">
        <v>268</v>
      </c>
      <c r="D7" s="78">
        <v>6.0999999999999999E-2</v>
      </c>
      <c r="E7" s="74">
        <v>471.29698477973869</v>
      </c>
      <c r="F7" s="78">
        <v>8.9111936827036331E-2</v>
      </c>
      <c r="G7" s="98">
        <v>1347.4</v>
      </c>
      <c r="H7" s="78">
        <v>6.4533099862636334E-2</v>
      </c>
      <c r="I7" s="79">
        <v>42</v>
      </c>
      <c r="J7" s="107">
        <f t="shared" si="0"/>
        <v>0.48253916962282778</v>
      </c>
      <c r="K7" s="80"/>
      <c r="L7" s="82">
        <v>88569</v>
      </c>
      <c r="M7" s="95">
        <v>6.3E-2</v>
      </c>
      <c r="N7" s="82">
        <v>382</v>
      </c>
      <c r="O7" s="95">
        <v>4.2999999999999997E-2</v>
      </c>
      <c r="P7" s="83">
        <v>8.4</v>
      </c>
      <c r="Q7" s="124">
        <v>2.8070479491623779E-2</v>
      </c>
      <c r="R7" s="95"/>
      <c r="S7" s="83">
        <v>2.2324517591835535</v>
      </c>
      <c r="T7" s="83">
        <v>3.5</v>
      </c>
      <c r="U7" s="83">
        <f>2+20/60</f>
        <v>2.3333333333333335</v>
      </c>
      <c r="V7" s="80"/>
      <c r="W7" s="80"/>
      <c r="X7" s="98">
        <v>14425</v>
      </c>
      <c r="Y7" s="82">
        <v>1525.034211910679</v>
      </c>
      <c r="Z7" s="82">
        <v>1099949</v>
      </c>
      <c r="AA7" s="80"/>
    </row>
    <row r="8" spans="1:27" s="8" customFormat="1">
      <c r="A8" s="131" t="s">
        <v>8</v>
      </c>
      <c r="B8" s="74">
        <v>0.66500000000000004</v>
      </c>
      <c r="C8" s="99">
        <v>692</v>
      </c>
      <c r="D8" s="78">
        <v>8.8999999999999996E-2</v>
      </c>
      <c r="E8" s="74">
        <v>1.0025963914447746</v>
      </c>
      <c r="F8" s="78">
        <v>8.078415962757024E-2</v>
      </c>
      <c r="G8" s="98">
        <v>2632.6</v>
      </c>
      <c r="H8" s="78">
        <v>0.13918299218005958</v>
      </c>
      <c r="I8" s="79">
        <v>32</v>
      </c>
      <c r="J8" s="107">
        <f t="shared" si="0"/>
        <v>0.80461318530342951</v>
      </c>
      <c r="K8" s="80"/>
      <c r="L8" s="82">
        <v>367470.875</v>
      </c>
      <c r="M8" s="95">
        <v>2.2025623156769258E-2</v>
      </c>
      <c r="N8" s="82">
        <v>465</v>
      </c>
      <c r="O8" s="95">
        <v>6.5000000000000002E-2</v>
      </c>
      <c r="P8" s="83">
        <v>8.3000000000000007</v>
      </c>
      <c r="Q8" s="124">
        <v>5.4873634795729043E-2</v>
      </c>
      <c r="R8" s="95">
        <v>9.4853644188456349E-2</v>
      </c>
      <c r="S8" s="83">
        <v>2.3755181342357861</v>
      </c>
      <c r="T8" s="83">
        <v>3.5</v>
      </c>
      <c r="U8" s="83">
        <v>1.5</v>
      </c>
      <c r="V8" s="80"/>
      <c r="W8" s="80"/>
      <c r="X8" s="98">
        <v>57329</v>
      </c>
      <c r="Y8" s="82">
        <v>3541.7056631045029</v>
      </c>
      <c r="Z8" s="82">
        <v>1727103</v>
      </c>
      <c r="AA8" s="80"/>
    </row>
    <row r="9" spans="1:27" s="8" customFormat="1">
      <c r="A9" s="131" t="s">
        <v>9</v>
      </c>
      <c r="B9" s="74">
        <v>3.8420000000000001</v>
      </c>
      <c r="C9" s="99">
        <v>2720</v>
      </c>
      <c r="D9" s="78">
        <v>4.8000000000000001E-2</v>
      </c>
      <c r="E9" s="74">
        <v>13731.079661054844</v>
      </c>
      <c r="F9" s="78">
        <v>2.776367647878164E-2</v>
      </c>
      <c r="G9" s="98">
        <v>82279.5</v>
      </c>
      <c r="H9" s="78">
        <v>2.6959304595999045E-2</v>
      </c>
      <c r="I9" s="79">
        <v>33</v>
      </c>
      <c r="J9" s="107">
        <f t="shared" si="0"/>
        <v>-1.2966582443615837</v>
      </c>
      <c r="K9" s="80"/>
      <c r="L9" s="82">
        <v>107009.25</v>
      </c>
      <c r="M9" s="95">
        <v>3.3964854190291272E-2</v>
      </c>
      <c r="N9" s="82">
        <v>338</v>
      </c>
      <c r="O9" s="95">
        <v>-3.5999999999999997E-2</v>
      </c>
      <c r="P9" s="83">
        <v>8.6999999999999993</v>
      </c>
      <c r="Q9" s="124">
        <v>4.9429858204703692E-2</v>
      </c>
      <c r="R9" s="95">
        <v>6.8170992920632958E-2</v>
      </c>
      <c r="S9" s="83">
        <v>3.4463886911036639</v>
      </c>
      <c r="T9" s="83">
        <v>1.5</v>
      </c>
      <c r="U9" s="83">
        <f>16+0.25</f>
        <v>16.25</v>
      </c>
      <c r="V9" s="80"/>
      <c r="W9" s="80"/>
      <c r="X9" s="82">
        <v>18577</v>
      </c>
      <c r="Y9" s="82">
        <v>733.8274807745762</v>
      </c>
      <c r="Z9" s="82">
        <v>924725</v>
      </c>
      <c r="AA9" s="80"/>
    </row>
    <row r="10" spans="1:27" s="8" customFormat="1">
      <c r="A10" s="131" t="s">
        <v>10</v>
      </c>
      <c r="B10" s="74">
        <v>2.6469999999999998</v>
      </c>
      <c r="C10" s="99">
        <v>2886</v>
      </c>
      <c r="D10" s="78">
        <v>9.9000000000000005E-2</v>
      </c>
      <c r="E10" s="74">
        <v>17257.808482572047</v>
      </c>
      <c r="F10" s="78">
        <v>5.1980269665919732E-2</v>
      </c>
      <c r="G10" s="98">
        <v>42215.7</v>
      </c>
      <c r="H10" s="78">
        <v>3.3054761541694955E-2</v>
      </c>
      <c r="I10" s="79">
        <v>36</v>
      </c>
      <c r="J10" s="107">
        <f t="shared" si="0"/>
        <v>-5.7714206164784787E-2</v>
      </c>
      <c r="K10" s="80"/>
      <c r="L10" s="82">
        <v>78078</v>
      </c>
      <c r="M10" s="95">
        <v>5.0000000000000001E-3</v>
      </c>
      <c r="N10" s="82">
        <v>603</v>
      </c>
      <c r="O10" s="95">
        <v>-3.0000000000000001E-3</v>
      </c>
      <c r="P10" s="83">
        <v>10.4</v>
      </c>
      <c r="Q10" s="124">
        <v>5.6244496624596296E-2</v>
      </c>
      <c r="R10" s="95"/>
      <c r="S10" s="83">
        <v>3.2008103306676654</v>
      </c>
      <c r="T10" s="83">
        <v>1</v>
      </c>
      <c r="U10" s="83">
        <f>14+0.25</f>
        <v>14.25</v>
      </c>
      <c r="V10" s="80"/>
      <c r="W10" s="80"/>
      <c r="X10" s="82">
        <v>13628</v>
      </c>
      <c r="Y10" s="82">
        <v>554.408520841018</v>
      </c>
      <c r="Z10" s="82">
        <v>1078564</v>
      </c>
      <c r="AA10" s="80"/>
    </row>
    <row r="11" spans="1:27" s="8" customFormat="1">
      <c r="A11" s="131" t="s">
        <v>11</v>
      </c>
      <c r="B11" s="74">
        <v>1.6359999999999999</v>
      </c>
      <c r="C11" s="99">
        <v>2352</v>
      </c>
      <c r="D11" s="78">
        <v>0.22500000000000001</v>
      </c>
      <c r="E11" s="74">
        <v>10776.153106624635</v>
      </c>
      <c r="F11" s="78">
        <v>0.10038984911849469</v>
      </c>
      <c r="G11" s="98">
        <v>18248.7</v>
      </c>
      <c r="H11" s="78">
        <v>6.4556737710803613E-3</v>
      </c>
      <c r="I11" s="79">
        <v>38</v>
      </c>
      <c r="J11" s="107">
        <f t="shared" si="0"/>
        <v>-0.50801949049452588</v>
      </c>
      <c r="K11" s="80"/>
      <c r="L11" s="82">
        <v>221715.125</v>
      </c>
      <c r="M11" s="95">
        <v>6.3436502392693495E-2</v>
      </c>
      <c r="N11" s="82">
        <v>662</v>
      </c>
      <c r="O11" s="95">
        <v>-5.0999999999999997E-2</v>
      </c>
      <c r="P11" s="83">
        <v>13.6</v>
      </c>
      <c r="Q11" s="124">
        <v>2.5273864962896075E-2</v>
      </c>
      <c r="R11" s="95"/>
      <c r="S11" s="83">
        <v>2.5837771047381741</v>
      </c>
      <c r="T11" s="83">
        <v>2</v>
      </c>
      <c r="U11" s="83">
        <f>10+0.25</f>
        <v>10.25</v>
      </c>
      <c r="V11" s="80"/>
      <c r="W11" s="80"/>
      <c r="X11" s="82">
        <v>43296</v>
      </c>
      <c r="Y11" s="82">
        <v>3620.6874934433681</v>
      </c>
      <c r="Z11" s="82">
        <v>1054151</v>
      </c>
      <c r="AA11" s="80"/>
    </row>
    <row r="12" spans="1:27" s="8" customFormat="1">
      <c r="A12" s="131" t="s">
        <v>17</v>
      </c>
      <c r="B12" s="74">
        <v>2.1739999999999999</v>
      </c>
      <c r="C12" s="99">
        <v>2445</v>
      </c>
      <c r="D12" s="78">
        <v>0.122</v>
      </c>
      <c r="E12" s="74">
        <v>8816.486685894426</v>
      </c>
      <c r="F12" s="78">
        <v>3.9308054893296251E-2</v>
      </c>
      <c r="G12" s="98">
        <v>19652.7</v>
      </c>
      <c r="H12" s="78">
        <v>4.5284560480967073E-3</v>
      </c>
      <c r="I12" s="79">
        <v>37</v>
      </c>
      <c r="J12" s="107">
        <f t="shared" si="0"/>
        <v>3.5616109822792619</v>
      </c>
      <c r="K12" s="80"/>
      <c r="L12" s="82">
        <v>47337</v>
      </c>
      <c r="M12" s="95">
        <v>2E-3</v>
      </c>
      <c r="N12" s="82">
        <v>763</v>
      </c>
      <c r="O12" s="95">
        <v>0.14000000000000001</v>
      </c>
      <c r="P12" s="83">
        <v>14.1</v>
      </c>
      <c r="Q12" s="124">
        <v>3.0531299963103997E-2</v>
      </c>
      <c r="R12" s="95"/>
      <c r="S12" s="83">
        <v>2.713076657246646</v>
      </c>
      <c r="T12" s="83">
        <v>1</v>
      </c>
      <c r="U12" s="83">
        <f>14+40/60</f>
        <v>14.666666666666666</v>
      </c>
      <c r="V12" s="80"/>
      <c r="W12" s="80"/>
      <c r="X12" s="82">
        <v>8131</v>
      </c>
      <c r="Y12" s="82">
        <v>524.63417280123986</v>
      </c>
      <c r="Z12" s="82">
        <v>647962</v>
      </c>
      <c r="AA12" s="80"/>
    </row>
    <row r="13" spans="1:27" s="8" customFormat="1">
      <c r="A13" s="131" t="s">
        <v>40</v>
      </c>
      <c r="B13" s="74">
        <f>(494.6/1000)+(831.4/1000)+(56.58/1000)</f>
        <v>1.3825800000000001</v>
      </c>
      <c r="C13" s="99">
        <f>+AVERAGE(4089,3035,3000)</f>
        <v>3374.6666666666665</v>
      </c>
      <c r="D13" s="78">
        <f>+AVERAGE(8.6%,6.9%,6.9%)</f>
        <v>7.4666666666666673E-2</v>
      </c>
      <c r="E13" s="74">
        <v>5463.4784358441211</v>
      </c>
      <c r="F13" s="78">
        <v>3.2819359364040235E-2</v>
      </c>
      <c r="G13" s="98">
        <v>45515.1</v>
      </c>
      <c r="H13" s="78">
        <v>1.0357939828921969E-2</v>
      </c>
      <c r="I13" s="79">
        <f>+AVERAGE(30,35,29)</f>
        <v>31.333333333333332</v>
      </c>
      <c r="J13" s="107">
        <f t="shared" si="0"/>
        <v>-4.6923524098016332</v>
      </c>
      <c r="K13" s="80"/>
      <c r="L13" s="82">
        <v>74975</v>
      </c>
      <c r="M13" s="95">
        <v>0.13100000000000001</v>
      </c>
      <c r="N13" s="82">
        <v>473</v>
      </c>
      <c r="O13" s="95">
        <v>-0.154</v>
      </c>
      <c r="P13" s="83">
        <f>+AVERAGE(20,4.4,9.8)</f>
        <v>11.4</v>
      </c>
      <c r="Q13" s="124">
        <v>1.9449694024478381E-2</v>
      </c>
      <c r="R13" s="95"/>
      <c r="S13" s="83">
        <v>2.7180803199547108</v>
      </c>
      <c r="T13" s="83">
        <v>1</v>
      </c>
      <c r="U13" s="83">
        <f>14+0.25</f>
        <v>14.25</v>
      </c>
      <c r="V13" s="80"/>
      <c r="W13" s="80"/>
      <c r="X13" s="82">
        <v>14816</v>
      </c>
      <c r="Y13" s="82">
        <v>302.88288288288288</v>
      </c>
      <c r="Z13" s="82"/>
      <c r="AA13" s="80"/>
    </row>
    <row r="14" spans="1:27" s="8" customFormat="1">
      <c r="A14" s="131" t="s">
        <v>12</v>
      </c>
      <c r="B14" s="74">
        <v>2.66</v>
      </c>
      <c r="C14" s="99">
        <v>3065</v>
      </c>
      <c r="D14" s="78">
        <v>5.3999999999999999E-2</v>
      </c>
      <c r="E14" s="74">
        <v>15235.722893336861</v>
      </c>
      <c r="F14" s="78">
        <v>4.9477292684438234E-2</v>
      </c>
      <c r="G14" s="98">
        <v>67294.7</v>
      </c>
      <c r="H14" s="78">
        <v>2.1473615005718205E-2</v>
      </c>
      <c r="I14" s="79">
        <v>28</v>
      </c>
      <c r="J14" s="107">
        <f t="shared" si="0"/>
        <v>3.6582438160956356</v>
      </c>
      <c r="K14" s="80"/>
      <c r="L14" s="82">
        <v>92565.125</v>
      </c>
      <c r="M14" s="95">
        <v>4.2415689073482588E-2</v>
      </c>
      <c r="N14" s="82">
        <v>647</v>
      </c>
      <c r="O14" s="95">
        <v>0.18099999999999999</v>
      </c>
      <c r="P14" s="83">
        <v>7.4</v>
      </c>
      <c r="Q14" s="124">
        <v>2.4671568310679959E-2</v>
      </c>
      <c r="R14" s="95">
        <v>8.7562346293873425E-2</v>
      </c>
      <c r="S14" s="83">
        <v>2.4353460124044775</v>
      </c>
      <c r="T14" s="83">
        <v>1.5</v>
      </c>
      <c r="U14" s="83">
        <f>13+45/60</f>
        <v>13.75</v>
      </c>
      <c r="V14" s="80"/>
      <c r="W14" s="80"/>
      <c r="X14" s="82">
        <v>17409</v>
      </c>
      <c r="Y14" s="82">
        <v>574.20006971070063</v>
      </c>
      <c r="Z14" s="82"/>
      <c r="AA14" s="80"/>
    </row>
    <row r="15" spans="1:27" s="8" customFormat="1">
      <c r="A15" s="131" t="s">
        <v>13</v>
      </c>
      <c r="B15" s="74">
        <v>17.97</v>
      </c>
      <c r="C15" s="99">
        <v>3263</v>
      </c>
      <c r="D15" s="78">
        <v>5.1999999999999998E-2</v>
      </c>
      <c r="E15" s="74">
        <v>136299.6</v>
      </c>
      <c r="F15" s="78">
        <v>4.0562063381431646E-2</v>
      </c>
      <c r="G15" s="98">
        <v>72110.2</v>
      </c>
      <c r="H15" s="78">
        <v>3.3413955659082673E-2</v>
      </c>
      <c r="I15" s="79">
        <v>24</v>
      </c>
      <c r="J15" s="107">
        <f t="shared" si="0"/>
        <v>2.1202077219614219</v>
      </c>
      <c r="K15" s="80"/>
      <c r="L15" s="82">
        <v>843392.125</v>
      </c>
      <c r="M15" s="95">
        <v>5.8402219554165136E-2</v>
      </c>
      <c r="N15" s="82">
        <v>604</v>
      </c>
      <c r="O15" s="95">
        <v>8.5999999999999993E-2</v>
      </c>
      <c r="P15" s="83">
        <v>12.9</v>
      </c>
      <c r="Q15" s="124">
        <v>5.5527066605188802E-3</v>
      </c>
      <c r="R15" s="95">
        <v>6.1855253220531835E-2</v>
      </c>
      <c r="S15" s="83">
        <v>2.9159490060524358</v>
      </c>
      <c r="T15" s="83">
        <v>4</v>
      </c>
      <c r="U15" s="83">
        <f>17+0.25</f>
        <v>17.25</v>
      </c>
      <c r="V15" s="80"/>
      <c r="W15" s="80"/>
      <c r="X15" s="82">
        <v>161856</v>
      </c>
      <c r="Y15" s="82">
        <v>9452.697107665881</v>
      </c>
      <c r="Z15" s="82">
        <v>3928654</v>
      </c>
      <c r="AA15" s="80"/>
    </row>
    <row r="16" spans="1:27" s="8" customFormat="1">
      <c r="A16" s="131" t="s">
        <v>14</v>
      </c>
      <c r="B16" s="74">
        <v>1.6279999999999999</v>
      </c>
      <c r="C16" s="99">
        <v>2724</v>
      </c>
      <c r="D16" s="78">
        <v>6.9000000000000006E-2</v>
      </c>
      <c r="E16" s="74">
        <v>7930.4713558316707</v>
      </c>
      <c r="F16" s="78">
        <v>2.9776153403049621E-2</v>
      </c>
      <c r="G16" s="98">
        <v>33440.199999999997</v>
      </c>
      <c r="H16" s="78">
        <v>5.9381442524981676E-2</v>
      </c>
      <c r="I16" s="79">
        <v>26</v>
      </c>
      <c r="J16" s="107">
        <f t="shared" si="0"/>
        <v>3.4591439198271634</v>
      </c>
      <c r="K16" s="80"/>
      <c r="L16" s="82">
        <v>112741</v>
      </c>
      <c r="M16" s="95">
        <v>5.9693161964903929E-2</v>
      </c>
      <c r="N16" s="82">
        <v>608</v>
      </c>
      <c r="O16" s="95">
        <v>0.10299999999999999</v>
      </c>
      <c r="P16" s="83">
        <v>13.8</v>
      </c>
      <c r="Q16" s="124">
        <v>9.1037985728085746E-2</v>
      </c>
      <c r="R16" s="95">
        <v>6.7349816314252922E-2</v>
      </c>
      <c r="S16" s="83">
        <v>3.3942497836155789</v>
      </c>
      <c r="T16" s="83">
        <v>1.5</v>
      </c>
      <c r="U16" s="83">
        <v>10.5</v>
      </c>
      <c r="V16" s="80"/>
      <c r="W16" s="80"/>
      <c r="X16" s="82">
        <v>21394</v>
      </c>
      <c r="Y16" s="82">
        <v>678.72413793103442</v>
      </c>
      <c r="Z16" s="82"/>
      <c r="AA16" s="80"/>
    </row>
    <row r="17" spans="1:28" s="8" customFormat="1">
      <c r="A17" s="131" t="s">
        <v>15</v>
      </c>
      <c r="B17" s="74">
        <v>2.2200000000000002</v>
      </c>
      <c r="C17" s="99">
        <v>609</v>
      </c>
      <c r="D17" s="78">
        <v>4.4999999999999998E-2</v>
      </c>
      <c r="E17" s="74">
        <v>5992.1998232899505</v>
      </c>
      <c r="F17" s="78">
        <v>8.0343645218017068E-2</v>
      </c>
      <c r="G17" s="98">
        <v>16306.5</v>
      </c>
      <c r="H17" s="78">
        <v>3.2046792657171252E-2</v>
      </c>
      <c r="I17" s="79">
        <v>19</v>
      </c>
      <c r="J17" s="107">
        <f t="shared" si="0"/>
        <v>0.94593666734649218</v>
      </c>
      <c r="K17" s="80"/>
      <c r="L17" s="82">
        <v>79368.75</v>
      </c>
      <c r="M17" s="95">
        <v>0.12515286904319467</v>
      </c>
      <c r="N17" s="82">
        <v>502</v>
      </c>
      <c r="O17" s="95">
        <v>7.5999999999999998E-2</v>
      </c>
      <c r="P17" s="83">
        <v>14.3</v>
      </c>
      <c r="Q17" s="124">
        <v>1.0873716107979714E-3</v>
      </c>
      <c r="R17" s="95">
        <v>2.9261884432611518E-2</v>
      </c>
      <c r="S17" s="83">
        <v>3.0325927296603155</v>
      </c>
      <c r="T17" s="83">
        <v>1</v>
      </c>
      <c r="U17" s="83">
        <f>4+0.916666666666667</f>
        <v>4.916666666666667</v>
      </c>
      <c r="V17" s="80"/>
      <c r="W17" s="80"/>
      <c r="X17" s="82">
        <v>16803</v>
      </c>
      <c r="Y17" s="82">
        <v>1646.3327794920485</v>
      </c>
      <c r="Z17" s="82">
        <v>543954</v>
      </c>
      <c r="AA17" s="80"/>
    </row>
    <row r="18" spans="1:28" s="8" customFormat="1">
      <c r="A18" s="131" t="s">
        <v>16</v>
      </c>
      <c r="B18" s="74">
        <v>1.4890000000000001</v>
      </c>
      <c r="C18" s="99">
        <v>2610</v>
      </c>
      <c r="D18" s="78">
        <v>6.2E-2</v>
      </c>
      <c r="E18" s="74">
        <v>6262.3291226855863</v>
      </c>
      <c r="F18" s="78">
        <v>3.7599301831467091E-2</v>
      </c>
      <c r="G18" s="98">
        <v>14555.4</v>
      </c>
      <c r="H18" s="78">
        <v>6.4673644354712012E-2</v>
      </c>
      <c r="I18" s="79">
        <v>30</v>
      </c>
      <c r="J18" s="107">
        <f t="shared" si="0"/>
        <v>-1.4096006419896863</v>
      </c>
      <c r="K18" s="80"/>
      <c r="L18" s="82">
        <v>41767</v>
      </c>
      <c r="M18" s="95">
        <v>6.5000000000000002E-2</v>
      </c>
      <c r="N18" s="82">
        <v>413</v>
      </c>
      <c r="O18" s="95">
        <v>-5.2999999999999999E-2</v>
      </c>
      <c r="P18" s="83">
        <v>8.9</v>
      </c>
      <c r="Q18" s="124">
        <v>1.6871299198885081E-2</v>
      </c>
      <c r="R18" s="95"/>
      <c r="S18" s="83">
        <v>4.4285714285714288</v>
      </c>
      <c r="T18" s="83">
        <v>1</v>
      </c>
      <c r="U18" s="83">
        <v>24</v>
      </c>
      <c r="V18" s="80"/>
      <c r="W18" s="80"/>
      <c r="X18" s="82">
        <v>7656</v>
      </c>
      <c r="Y18" s="82">
        <v>212.65453460620526</v>
      </c>
      <c r="Z18" s="82">
        <v>192571</v>
      </c>
      <c r="AA18" s="80"/>
    </row>
    <row r="19" spans="1:28" s="8" customFormat="1">
      <c r="A19" s="131" t="s">
        <v>41</v>
      </c>
      <c r="B19" s="74">
        <f>424.3/1000</f>
        <v>0.42430000000000001</v>
      </c>
      <c r="C19" s="99">
        <v>1021</v>
      </c>
      <c r="D19" s="78">
        <v>6.4000000000000001E-2</v>
      </c>
      <c r="E19" s="74">
        <v>900.82499697014396</v>
      </c>
      <c r="F19" s="78">
        <v>0.10237740600273737</v>
      </c>
      <c r="G19" s="98">
        <v>3032.2</v>
      </c>
      <c r="H19" s="78">
        <v>8.9538413721874655E-2</v>
      </c>
      <c r="I19" s="79">
        <v>30</v>
      </c>
      <c r="J19" s="107">
        <f t="shared" si="0"/>
        <v>9.7677802070240179E-3</v>
      </c>
      <c r="K19" s="80"/>
      <c r="L19" s="82">
        <v>70162</v>
      </c>
      <c r="M19" s="95">
        <v>3.9E-2</v>
      </c>
      <c r="N19" s="82">
        <v>384</v>
      </c>
      <c r="O19" s="95">
        <v>1E-3</v>
      </c>
      <c r="P19" s="83">
        <v>6.4</v>
      </c>
      <c r="Q19" s="124">
        <v>8.3287820862916084E-2</v>
      </c>
      <c r="R19" s="95"/>
      <c r="S19" s="83">
        <v>3.2867059853804834</v>
      </c>
      <c r="T19" s="83">
        <v>1</v>
      </c>
      <c r="U19" s="83">
        <v>7</v>
      </c>
      <c r="V19" s="80"/>
      <c r="W19" s="80"/>
      <c r="X19" s="82">
        <v>10986</v>
      </c>
      <c r="Y19" s="82">
        <v>1053.4909033712577</v>
      </c>
      <c r="Z19" s="82"/>
      <c r="AA19" s="80"/>
    </row>
    <row r="20" spans="1:28" s="8" customFormat="1">
      <c r="A20" s="131" t="s">
        <v>76</v>
      </c>
      <c r="B20" s="74">
        <v>19.510000000000002</v>
      </c>
      <c r="C20" s="99">
        <v>656</v>
      </c>
      <c r="D20" s="78">
        <v>4.2000000000000003E-2</v>
      </c>
      <c r="E20" s="74">
        <v>30229.459625772048</v>
      </c>
      <c r="F20" s="78">
        <v>6.4975480754739356E-2</v>
      </c>
      <c r="G20" s="98">
        <v>44084.2</v>
      </c>
      <c r="H20" s="78">
        <v>0.19032565264653933</v>
      </c>
      <c r="I20" s="79">
        <v>21</v>
      </c>
      <c r="J20" s="107">
        <f t="shared" si="0"/>
        <v>0</v>
      </c>
      <c r="K20" s="80"/>
      <c r="L20" s="82">
        <v>40137</v>
      </c>
      <c r="M20" s="95">
        <v>0.24127142758358988</v>
      </c>
      <c r="N20" s="82">
        <v>812</v>
      </c>
      <c r="O20" s="95"/>
      <c r="P20" s="83">
        <v>15.2</v>
      </c>
      <c r="Q20" s="124">
        <v>1.8876420060958798E-2</v>
      </c>
      <c r="R20" s="95"/>
      <c r="S20" s="83">
        <v>3</v>
      </c>
      <c r="T20" s="83">
        <v>1</v>
      </c>
      <c r="U20" s="83">
        <v>21</v>
      </c>
      <c r="V20" s="80"/>
      <c r="W20" s="80"/>
      <c r="X20" s="82">
        <v>9623.875</v>
      </c>
      <c r="Y20" s="82">
        <v>197.83950617283949</v>
      </c>
      <c r="Z20" s="82">
        <v>181813</v>
      </c>
      <c r="AA20" s="80"/>
    </row>
    <row r="21" spans="1:28" s="8" customFormat="1">
      <c r="A21" s="131" t="s">
        <v>77</v>
      </c>
      <c r="B21" s="74">
        <v>4.6580000000000004</v>
      </c>
      <c r="C21" s="99">
        <v>2522</v>
      </c>
      <c r="D21" s="78">
        <v>3.3000000000000002E-2</v>
      </c>
      <c r="E21" s="74">
        <v>32576.845661771335</v>
      </c>
      <c r="F21" s="78">
        <v>3.3370682760190062E-2</v>
      </c>
      <c r="G21" s="98">
        <v>18519.599999999999</v>
      </c>
      <c r="H21" s="78">
        <v>3.7999629095468501E-2</v>
      </c>
      <c r="I21" s="79">
        <v>35</v>
      </c>
      <c r="J21" s="107">
        <f t="shared" si="0"/>
        <v>0</v>
      </c>
      <c r="K21" s="80"/>
      <c r="L21" s="82">
        <v>18776</v>
      </c>
      <c r="M21" s="95">
        <v>4.9700363731732811E-3</v>
      </c>
      <c r="N21" s="82"/>
      <c r="O21" s="95"/>
      <c r="P21" s="83"/>
      <c r="Q21" s="124">
        <v>1.106666666666678E-2</v>
      </c>
      <c r="R21" s="95"/>
      <c r="S21" s="83"/>
      <c r="T21" s="83">
        <v>1</v>
      </c>
      <c r="U21" s="83">
        <v>20</v>
      </c>
      <c r="V21" s="80"/>
      <c r="W21" s="80"/>
      <c r="X21" s="82">
        <v>3124.5</v>
      </c>
      <c r="Y21" s="82">
        <v>125.72254335260116</v>
      </c>
      <c r="Z21" s="82">
        <v>484581</v>
      </c>
      <c r="AA21" s="80"/>
    </row>
    <row r="22" spans="1:28" s="8" customFormat="1" hidden="1">
      <c r="A22" s="70" t="str">
        <f>+'2. Resumen '!A22</f>
        <v>Mercado adicional</v>
      </c>
      <c r="B22" s="74"/>
      <c r="C22" s="74"/>
      <c r="D22" s="78"/>
      <c r="E22" s="74"/>
      <c r="F22" s="78"/>
      <c r="G22" s="80"/>
      <c r="H22" s="78"/>
      <c r="I22" s="79"/>
      <c r="J22" s="107"/>
      <c r="K22" s="80"/>
      <c r="L22" s="82"/>
      <c r="M22" s="95"/>
      <c r="N22" s="82"/>
      <c r="O22" s="95"/>
      <c r="P22" s="80"/>
      <c r="Q22" s="100"/>
      <c r="R22" s="97"/>
      <c r="S22" s="97"/>
      <c r="T22" s="80"/>
      <c r="U22" s="80"/>
      <c r="V22" s="80"/>
      <c r="W22" s="80"/>
      <c r="X22" s="80"/>
      <c r="Y22" s="80"/>
      <c r="Z22" s="80"/>
      <c r="AA22" s="80"/>
    </row>
    <row r="23" spans="1:28" s="8" customFormat="1">
      <c r="A23" s="109"/>
      <c r="B23" s="110"/>
      <c r="C23" s="112"/>
      <c r="D23" s="111"/>
      <c r="E23" s="110"/>
      <c r="F23" s="111"/>
      <c r="G23" s="113"/>
      <c r="H23" s="111"/>
      <c r="I23" s="114"/>
      <c r="J23" s="115"/>
      <c r="K23" s="116"/>
      <c r="L23" s="117"/>
      <c r="M23" s="118"/>
      <c r="N23" s="117"/>
      <c r="O23" s="118"/>
      <c r="P23" s="119"/>
      <c r="Q23" s="120"/>
      <c r="R23" s="121"/>
      <c r="S23" s="121"/>
      <c r="T23" s="120"/>
      <c r="U23" s="119"/>
      <c r="V23" s="116"/>
      <c r="W23" s="116"/>
      <c r="X23" s="113"/>
      <c r="Y23" s="116"/>
      <c r="Z23" s="116"/>
      <c r="AA23" s="116"/>
    </row>
    <row r="24" spans="1:28" s="8" customFormat="1">
      <c r="A24" s="2" t="s">
        <v>0</v>
      </c>
      <c r="B24" s="22">
        <f t="shared" ref="B24:AA24" si="1">MAX(B5:B22)</f>
        <v>19.510000000000002</v>
      </c>
      <c r="C24" s="10">
        <f t="shared" ref="C24:O24" si="2">MAX(C5:C22)</f>
        <v>3374.6666666666665</v>
      </c>
      <c r="D24" s="7">
        <f t="shared" si="2"/>
        <v>0.22500000000000001</v>
      </c>
      <c r="E24" s="22">
        <f t="shared" si="2"/>
        <v>136299.6</v>
      </c>
      <c r="F24" s="7">
        <f t="shared" si="2"/>
        <v>0.19705084106269077</v>
      </c>
      <c r="G24" s="10">
        <f t="shared" si="2"/>
        <v>82279.5</v>
      </c>
      <c r="H24" s="7">
        <f t="shared" si="2"/>
        <v>0.19032565264653933</v>
      </c>
      <c r="I24" s="10">
        <f t="shared" si="2"/>
        <v>43</v>
      </c>
      <c r="J24" s="10">
        <f t="shared" si="2"/>
        <v>3.6582438160956356</v>
      </c>
      <c r="K24" s="10">
        <f t="shared" si="2"/>
        <v>0</v>
      </c>
      <c r="L24" s="10">
        <f t="shared" si="2"/>
        <v>843392.125</v>
      </c>
      <c r="M24" s="7">
        <f t="shared" si="2"/>
        <v>0.24127142758358988</v>
      </c>
      <c r="N24" s="10">
        <f t="shared" si="2"/>
        <v>812</v>
      </c>
      <c r="O24" s="7">
        <f t="shared" si="2"/>
        <v>0.18099999999999999</v>
      </c>
      <c r="P24" s="10">
        <f t="shared" si="1"/>
        <v>15.2</v>
      </c>
      <c r="Q24" s="125">
        <f t="shared" si="1"/>
        <v>9.2482184187015037E-2</v>
      </c>
      <c r="R24" s="7">
        <f t="shared" si="1"/>
        <v>9.4853644188456349E-2</v>
      </c>
      <c r="S24" s="10">
        <f>MAX(S5:S22)</f>
        <v>4.4285714285714288</v>
      </c>
      <c r="T24" s="10">
        <f t="shared" si="1"/>
        <v>4</v>
      </c>
      <c r="U24" s="10">
        <f t="shared" si="1"/>
        <v>24</v>
      </c>
      <c r="V24" s="10">
        <f t="shared" si="1"/>
        <v>0</v>
      </c>
      <c r="W24" s="22">
        <f t="shared" si="1"/>
        <v>0</v>
      </c>
      <c r="X24" s="19">
        <f t="shared" si="1"/>
        <v>161856</v>
      </c>
      <c r="Y24" s="19">
        <f>MAX(Y5:Y22)</f>
        <v>9452.697107665881</v>
      </c>
      <c r="Z24" s="22">
        <f t="shared" si="1"/>
        <v>5855950</v>
      </c>
      <c r="AA24" s="22">
        <f t="shared" si="1"/>
        <v>0</v>
      </c>
      <c r="AB24" s="19"/>
    </row>
    <row r="25" spans="1:28" s="8" customFormat="1">
      <c r="A25" s="2" t="s">
        <v>1</v>
      </c>
      <c r="B25" s="22">
        <f t="shared" ref="B25:AA25" si="3">+MIN(B5:B22)</f>
        <v>0.38539999999999996</v>
      </c>
      <c r="C25" s="10">
        <f t="shared" si="3"/>
        <v>268</v>
      </c>
      <c r="D25" s="7">
        <f t="shared" si="3"/>
        <v>3.3000000000000002E-2</v>
      </c>
      <c r="E25" s="22">
        <f t="shared" si="3"/>
        <v>1.0025963914447746</v>
      </c>
      <c r="F25" s="7">
        <f t="shared" si="3"/>
        <v>2.776367647878164E-2</v>
      </c>
      <c r="G25" s="10">
        <f t="shared" si="3"/>
        <v>1347.4</v>
      </c>
      <c r="H25" s="7">
        <f t="shared" si="3"/>
        <v>4.5284560480967073E-3</v>
      </c>
      <c r="I25" s="10">
        <f t="shared" si="3"/>
        <v>19</v>
      </c>
      <c r="J25" s="10">
        <f t="shared" si="3"/>
        <v>-4.6923524098016332</v>
      </c>
      <c r="K25" s="10">
        <f t="shared" si="3"/>
        <v>0</v>
      </c>
      <c r="L25" s="10">
        <f t="shared" si="3"/>
        <v>18776</v>
      </c>
      <c r="M25" s="7">
        <f t="shared" si="3"/>
        <v>2E-3</v>
      </c>
      <c r="N25" s="10">
        <f t="shared" si="3"/>
        <v>320</v>
      </c>
      <c r="O25" s="7">
        <f>+MIN(O5:O22)</f>
        <v>-0.154</v>
      </c>
      <c r="P25" s="10">
        <f t="shared" si="3"/>
        <v>6.4</v>
      </c>
      <c r="Q25" s="125">
        <f t="shared" si="3"/>
        <v>1.0873716107979714E-3</v>
      </c>
      <c r="R25" s="7">
        <f t="shared" si="3"/>
        <v>2.7716306717870478E-2</v>
      </c>
      <c r="S25" s="10">
        <f>+MIN(S5:S22)</f>
        <v>2.2324517591835535</v>
      </c>
      <c r="T25" s="10">
        <f t="shared" si="3"/>
        <v>1</v>
      </c>
      <c r="U25" s="10">
        <f t="shared" si="3"/>
        <v>1.5</v>
      </c>
      <c r="V25" s="10">
        <f t="shared" si="3"/>
        <v>0</v>
      </c>
      <c r="W25" s="22">
        <f t="shared" si="3"/>
        <v>0</v>
      </c>
      <c r="X25" s="19">
        <f t="shared" si="3"/>
        <v>3124.5</v>
      </c>
      <c r="Y25" s="19">
        <f>+MIN(Y5:Y22)</f>
        <v>125.72254335260116</v>
      </c>
      <c r="Z25" s="22">
        <f t="shared" si="3"/>
        <v>181813</v>
      </c>
      <c r="AA25" s="22">
        <f t="shared" si="3"/>
        <v>0</v>
      </c>
      <c r="AB25" s="19"/>
    </row>
    <row r="26" spans="1:28" s="8" customFormat="1">
      <c r="A26" s="2" t="s">
        <v>2</v>
      </c>
      <c r="B26" s="22">
        <f>B24-B25</f>
        <v>19.124600000000001</v>
      </c>
      <c r="C26" s="10">
        <f t="shared" ref="C26:J26" si="4">C24-C25</f>
        <v>3106.6666666666665</v>
      </c>
      <c r="D26" s="7">
        <f t="shared" si="4"/>
        <v>0.192</v>
      </c>
      <c r="E26" s="10">
        <f t="shared" si="4"/>
        <v>136298.59740360855</v>
      </c>
      <c r="F26" s="7">
        <f t="shared" si="4"/>
        <v>0.16928716458390913</v>
      </c>
      <c r="G26" s="10">
        <f t="shared" si="4"/>
        <v>80932.100000000006</v>
      </c>
      <c r="H26" s="7">
        <f t="shared" si="4"/>
        <v>0.18579719659844263</v>
      </c>
      <c r="I26" s="10">
        <f t="shared" si="4"/>
        <v>24</v>
      </c>
      <c r="J26" s="10">
        <f t="shared" si="4"/>
        <v>8.3505962258972684</v>
      </c>
      <c r="K26" s="10">
        <f>K24-K25</f>
        <v>0</v>
      </c>
      <c r="L26" s="10">
        <f t="shared" ref="L26:M26" si="5">+L24-L25</f>
        <v>824616.125</v>
      </c>
      <c r="M26" s="7">
        <f t="shared" si="5"/>
        <v>0.23927142758358988</v>
      </c>
      <c r="N26" s="10">
        <f>+N24-N25</f>
        <v>492</v>
      </c>
      <c r="O26" s="7">
        <f>+O24-O25</f>
        <v>0.33499999999999996</v>
      </c>
      <c r="P26" s="10">
        <f>+P24-P25</f>
        <v>8.7999999999999989</v>
      </c>
      <c r="Q26" s="125">
        <f>+Q24-Q25</f>
        <v>9.1394812576217066E-2</v>
      </c>
      <c r="R26" s="7">
        <f>+R24-R25</f>
        <v>6.7137337470585867E-2</v>
      </c>
      <c r="S26" s="10">
        <f t="shared" ref="S26" si="6">+S24-S25</f>
        <v>2.1961196693878753</v>
      </c>
      <c r="T26" s="10">
        <f t="shared" ref="T26:W26" si="7">+T24-T25</f>
        <v>3</v>
      </c>
      <c r="U26" s="10">
        <f t="shared" si="7"/>
        <v>22.5</v>
      </c>
      <c r="V26" s="10">
        <f t="shared" si="7"/>
        <v>0</v>
      </c>
      <c r="W26" s="19">
        <f t="shared" si="7"/>
        <v>0</v>
      </c>
      <c r="X26" s="19">
        <f t="shared" ref="X26" si="8">+X24-X25</f>
        <v>158731.5</v>
      </c>
      <c r="Y26" s="19">
        <f t="shared" ref="Y26:AA26" si="9">+Y24-Y25</f>
        <v>9326.9745643132792</v>
      </c>
      <c r="Z26" s="19">
        <f t="shared" si="9"/>
        <v>5674137</v>
      </c>
      <c r="AA26" s="19">
        <f t="shared" si="9"/>
        <v>0</v>
      </c>
      <c r="AB26" s="19"/>
    </row>
    <row r="27" spans="1:28" s="8" customFormat="1">
      <c r="A27" s="2"/>
      <c r="B27" s="22"/>
      <c r="C27" s="10"/>
      <c r="D27" s="7"/>
      <c r="E27" s="76"/>
      <c r="F27" s="7"/>
      <c r="G27" s="10"/>
      <c r="H27" s="7"/>
      <c r="I27" s="10"/>
      <c r="J27" s="10"/>
      <c r="K27" s="10"/>
      <c r="L27" s="10"/>
      <c r="M27" s="7"/>
      <c r="N27" s="10"/>
      <c r="O27" s="7"/>
      <c r="P27" s="10"/>
      <c r="Q27" s="125"/>
      <c r="R27" s="7"/>
      <c r="S27" s="10"/>
      <c r="T27" s="10"/>
      <c r="U27" s="10"/>
      <c r="V27" s="10"/>
      <c r="W27" s="19"/>
      <c r="X27" s="19"/>
      <c r="Y27" s="19"/>
      <c r="Z27" s="19"/>
      <c r="AA27" s="19"/>
      <c r="AB27" s="19"/>
    </row>
    <row r="28" spans="1:28" s="8" customFormat="1">
      <c r="A28" s="2" t="s">
        <v>3</v>
      </c>
      <c r="B28" s="22">
        <f>+MAX(B5:B14,B16:B19,B21)</f>
        <v>4.6580000000000004</v>
      </c>
      <c r="C28" s="10">
        <f>+C24</f>
        <v>3374.6666666666665</v>
      </c>
      <c r="D28" s="7">
        <f>+D24</f>
        <v>0.22500000000000001</v>
      </c>
      <c r="E28" s="10">
        <v>100000</v>
      </c>
      <c r="F28" s="7">
        <f t="shared" ref="F28:T28" si="10">+F24</f>
        <v>0.19705084106269077</v>
      </c>
      <c r="G28" s="10">
        <f t="shared" si="10"/>
        <v>82279.5</v>
      </c>
      <c r="H28" s="7">
        <f t="shared" si="10"/>
        <v>0.19032565264653933</v>
      </c>
      <c r="I28" s="10">
        <f t="shared" si="10"/>
        <v>43</v>
      </c>
      <c r="J28" s="10">
        <f t="shared" si="10"/>
        <v>3.6582438160956356</v>
      </c>
      <c r="K28" s="10">
        <f t="shared" si="10"/>
        <v>0</v>
      </c>
      <c r="L28" s="10">
        <f t="shared" si="10"/>
        <v>843392.125</v>
      </c>
      <c r="M28" s="7">
        <f t="shared" si="10"/>
        <v>0.24127142758358988</v>
      </c>
      <c r="N28" s="10">
        <f t="shared" si="10"/>
        <v>812</v>
      </c>
      <c r="O28" s="7">
        <f t="shared" si="10"/>
        <v>0.18099999999999999</v>
      </c>
      <c r="P28" s="10">
        <f t="shared" si="10"/>
        <v>15.2</v>
      </c>
      <c r="Q28" s="125">
        <f t="shared" si="10"/>
        <v>9.2482184187015037E-2</v>
      </c>
      <c r="R28" s="7">
        <f t="shared" si="10"/>
        <v>9.4853644188456349E-2</v>
      </c>
      <c r="S28" s="10">
        <v>5</v>
      </c>
      <c r="T28" s="10">
        <f t="shared" si="10"/>
        <v>4</v>
      </c>
      <c r="U28" s="10">
        <f>+U24</f>
        <v>24</v>
      </c>
      <c r="V28" s="10">
        <f t="shared" ref="V28:AA28" si="11">+V24</f>
        <v>0</v>
      </c>
      <c r="W28" s="19">
        <f t="shared" si="11"/>
        <v>0</v>
      </c>
      <c r="X28" s="19">
        <f>+X24</f>
        <v>161856</v>
      </c>
      <c r="Y28" s="19">
        <f t="shared" si="11"/>
        <v>9452.697107665881</v>
      </c>
      <c r="Z28" s="19">
        <f t="shared" si="11"/>
        <v>5855950</v>
      </c>
      <c r="AA28" s="19">
        <f t="shared" si="11"/>
        <v>0</v>
      </c>
      <c r="AB28" s="19"/>
    </row>
    <row r="29" spans="1:28" s="8" customFormat="1">
      <c r="A29" s="2" t="s">
        <v>4</v>
      </c>
      <c r="B29" s="22">
        <f>+B25</f>
        <v>0.38539999999999996</v>
      </c>
      <c r="C29" s="10">
        <f>+C25</f>
        <v>268</v>
      </c>
      <c r="D29" s="7">
        <v>0.01</v>
      </c>
      <c r="E29" s="10">
        <f>+MIN(E5:E7,E9:E19)</f>
        <v>471.29698477973869</v>
      </c>
      <c r="F29" s="7">
        <v>0</v>
      </c>
      <c r="G29" s="10">
        <f t="shared" ref="G29:AA29" si="12">+G25</f>
        <v>1347.4</v>
      </c>
      <c r="H29" s="7">
        <v>0</v>
      </c>
      <c r="I29" s="10">
        <v>10</v>
      </c>
      <c r="J29" s="10">
        <f t="shared" si="12"/>
        <v>-4.6923524098016332</v>
      </c>
      <c r="K29" s="10">
        <f t="shared" si="12"/>
        <v>0</v>
      </c>
      <c r="L29" s="10">
        <f t="shared" si="12"/>
        <v>18776</v>
      </c>
      <c r="M29" s="7">
        <v>0</v>
      </c>
      <c r="N29" s="10">
        <f>+N25</f>
        <v>320</v>
      </c>
      <c r="O29" s="7">
        <v>0</v>
      </c>
      <c r="P29" s="10">
        <f t="shared" si="12"/>
        <v>6.4</v>
      </c>
      <c r="Q29" s="125">
        <f>+Q25</f>
        <v>1.0873716107979714E-3</v>
      </c>
      <c r="R29" s="7">
        <f t="shared" si="12"/>
        <v>2.7716306717870478E-2</v>
      </c>
      <c r="S29" s="10">
        <v>1</v>
      </c>
      <c r="T29" s="10">
        <f t="shared" si="12"/>
        <v>1</v>
      </c>
      <c r="U29" s="10">
        <f>+U25</f>
        <v>1.5</v>
      </c>
      <c r="V29" s="10">
        <f t="shared" si="12"/>
        <v>0</v>
      </c>
      <c r="W29" s="19">
        <f t="shared" si="12"/>
        <v>0</v>
      </c>
      <c r="X29" s="19">
        <f t="shared" si="12"/>
        <v>3124.5</v>
      </c>
      <c r="Y29" s="19">
        <f t="shared" si="12"/>
        <v>125.72254335260116</v>
      </c>
      <c r="Z29" s="19">
        <f t="shared" si="12"/>
        <v>181813</v>
      </c>
      <c r="AA29" s="19">
        <f t="shared" si="12"/>
        <v>0</v>
      </c>
      <c r="AB29" s="19"/>
    </row>
    <row r="30" spans="1:28" s="8" customFormat="1">
      <c r="A30" s="2" t="s">
        <v>2</v>
      </c>
      <c r="B30" s="22">
        <f>+B28-B29</f>
        <v>4.2726000000000006</v>
      </c>
      <c r="C30" s="10">
        <f t="shared" ref="C30:J30" si="13">+C28-C29</f>
        <v>3106.6666666666665</v>
      </c>
      <c r="D30" s="7">
        <f t="shared" si="13"/>
        <v>0.215</v>
      </c>
      <c r="E30" s="25">
        <f t="shared" si="13"/>
        <v>99528.703015220264</v>
      </c>
      <c r="F30" s="7">
        <f>+F28-F29</f>
        <v>0.19705084106269077</v>
      </c>
      <c r="G30" s="10">
        <f t="shared" si="13"/>
        <v>80932.100000000006</v>
      </c>
      <c r="H30" s="7">
        <f t="shared" si="13"/>
        <v>0.19032565264653933</v>
      </c>
      <c r="I30" s="10">
        <f t="shared" si="13"/>
        <v>33</v>
      </c>
      <c r="J30" s="10">
        <f t="shared" si="13"/>
        <v>8.3505962258972684</v>
      </c>
      <c r="K30" s="10">
        <f>K28-K29</f>
        <v>0</v>
      </c>
      <c r="L30" s="10">
        <f>+L28-L29</f>
        <v>824616.125</v>
      </c>
      <c r="M30" s="7">
        <f t="shared" ref="M30:R30" si="14">+M28-M29</f>
        <v>0.24127142758358988</v>
      </c>
      <c r="N30" s="10">
        <f t="shared" si="14"/>
        <v>492</v>
      </c>
      <c r="O30" s="7">
        <f t="shared" si="14"/>
        <v>0.18099999999999999</v>
      </c>
      <c r="P30" s="10">
        <f t="shared" si="14"/>
        <v>8.7999999999999989</v>
      </c>
      <c r="Q30" s="125">
        <f t="shared" ref="Q30" si="15">+Q28-Q29</f>
        <v>9.1394812576217066E-2</v>
      </c>
      <c r="R30" s="7">
        <f t="shared" si="14"/>
        <v>6.7137337470585867E-2</v>
      </c>
      <c r="S30" s="10">
        <f>+S28-S29</f>
        <v>4</v>
      </c>
      <c r="T30" s="10">
        <f>+T28-T29</f>
        <v>3</v>
      </c>
      <c r="U30" s="10">
        <f>+U28-U29</f>
        <v>22.5</v>
      </c>
      <c r="V30" s="10">
        <f t="shared" ref="V30:W30" si="16">+V28-V29</f>
        <v>0</v>
      </c>
      <c r="W30" s="19">
        <f t="shared" si="16"/>
        <v>0</v>
      </c>
      <c r="X30" s="19">
        <f>+X28-X29</f>
        <v>158731.5</v>
      </c>
      <c r="Y30" s="19">
        <f t="shared" ref="Y30:AA30" si="17">+Y28-Y29</f>
        <v>9326.9745643132792</v>
      </c>
      <c r="Z30" s="19">
        <f t="shared" si="17"/>
        <v>5674137</v>
      </c>
      <c r="AA30" s="19">
        <f t="shared" si="17"/>
        <v>0</v>
      </c>
      <c r="AB30" s="19"/>
    </row>
    <row r="31" spans="1:28" s="8" customFormat="1">
      <c r="C31" s="10"/>
      <c r="D31" s="2"/>
      <c r="G31" s="10"/>
      <c r="H31" s="7"/>
      <c r="I31" s="10"/>
      <c r="J31" s="10"/>
      <c r="K31" s="10"/>
      <c r="L31" s="10"/>
      <c r="M31" s="24"/>
      <c r="N31" s="10"/>
      <c r="O31" s="7"/>
      <c r="P31" s="10"/>
      <c r="Q31" s="10"/>
      <c r="R31" s="7"/>
      <c r="S31" s="7"/>
      <c r="T31" s="10"/>
      <c r="U31" s="10"/>
      <c r="V31" s="10"/>
    </row>
    <row r="32" spans="1:28">
      <c r="A32" s="8"/>
      <c r="G32" s="10"/>
      <c r="L32" s="10"/>
      <c r="O32" s="7"/>
    </row>
  </sheetData>
  <mergeCells count="5">
    <mergeCell ref="B1:D1"/>
    <mergeCell ref="E1:K1"/>
    <mergeCell ref="L1:R1"/>
    <mergeCell ref="T1:W1"/>
    <mergeCell ref="X1:AA1"/>
  </mergeCells>
  <hyperlinks>
    <hyperlink ref="B4" r:id="rId1"/>
  </hyperlinks>
  <pageMargins left="0.70866141732283472" right="0.70866141732283472" top="0.74803149606299213" bottom="0.74803149606299213" header="0.31496062992125984" footer="0.31496062992125984"/>
  <pageSetup paperSize="9" scale="72" fitToWidth="2"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4</vt:i4>
      </vt:variant>
    </vt:vector>
  </HeadingPairs>
  <TitlesOfParts>
    <vt:vector size="12" baseType="lpstr">
      <vt:lpstr>Contenidos</vt:lpstr>
      <vt:lpstr>0. Guía de uso</vt:lpstr>
      <vt:lpstr>2. Resumen </vt:lpstr>
      <vt:lpstr>3. Atractividad</vt:lpstr>
      <vt:lpstr>3. Competitividad</vt:lpstr>
      <vt:lpstr>4. Variables (base-100)</vt:lpstr>
      <vt:lpstr>5. Variables (datos)</vt:lpstr>
      <vt:lpstr>1. Matriz mercados</vt:lpstr>
      <vt:lpstr>'2. Resumen '!Print_Area</vt:lpstr>
      <vt:lpstr>'4. Variables (base-100)'!Print_Area</vt:lpstr>
      <vt:lpstr>'5. Variables (datos)'!Print_Area</vt:lpstr>
      <vt:lpstr>'5. Variables (datos)'!Print_Titles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2016-07-25T07:33:00Z</dcterms:modified>
</cp:coreProperties>
</file>